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Доходи" sheetId="1" r:id="rId1"/>
  </sheets>
  <calcPr calcId="125725"/>
</workbook>
</file>

<file path=xl/calcChain.xml><?xml version="1.0" encoding="utf-8"?>
<calcChain xmlns="http://schemas.openxmlformats.org/spreadsheetml/2006/main">
  <c r="L85" i="1"/>
  <c r="J85"/>
  <c r="I85"/>
  <c r="H85"/>
  <c r="L84"/>
  <c r="J84"/>
  <c r="I84"/>
  <c r="H84"/>
  <c r="L83"/>
  <c r="J83"/>
  <c r="I83"/>
  <c r="H83"/>
  <c r="K82"/>
  <c r="K86" s="1"/>
  <c r="G82"/>
  <c r="I82" s="1"/>
  <c r="F82"/>
  <c r="E82"/>
  <c r="E86" s="1"/>
  <c r="D82"/>
  <c r="L81"/>
  <c r="J81"/>
  <c r="I81"/>
  <c r="H81"/>
  <c r="L80"/>
  <c r="J80"/>
  <c r="I80"/>
  <c r="H80"/>
  <c r="L79"/>
  <c r="K79"/>
  <c r="J79"/>
  <c r="H79"/>
  <c r="G79"/>
  <c r="I79" s="1"/>
  <c r="F79"/>
  <c r="F77" s="1"/>
  <c r="E79"/>
  <c r="D79"/>
  <c r="D77" s="1"/>
  <c r="L78"/>
  <c r="J78"/>
  <c r="I78"/>
  <c r="H78"/>
  <c r="K77"/>
  <c r="G77"/>
  <c r="I77" s="1"/>
  <c r="E77"/>
  <c r="L76"/>
  <c r="J76"/>
  <c r="I76"/>
  <c r="H76"/>
  <c r="L75"/>
  <c r="J75"/>
  <c r="I75"/>
  <c r="H75"/>
  <c r="L74"/>
  <c r="J74"/>
  <c r="I74"/>
  <c r="H74"/>
  <c r="L73"/>
  <c r="J73"/>
  <c r="I73"/>
  <c r="H73"/>
  <c r="L71"/>
  <c r="J71"/>
  <c r="I71"/>
  <c r="H71"/>
  <c r="L70"/>
  <c r="J70"/>
  <c r="I70"/>
  <c r="H70"/>
  <c r="L69"/>
  <c r="J69"/>
  <c r="I69"/>
  <c r="H69"/>
  <c r="L68"/>
  <c r="J68"/>
  <c r="I68"/>
  <c r="H68"/>
  <c r="L67"/>
  <c r="J67"/>
  <c r="I67"/>
  <c r="H67"/>
  <c r="L66"/>
  <c r="J66"/>
  <c r="I66"/>
  <c r="H66"/>
  <c r="K65"/>
  <c r="G65"/>
  <c r="I65" s="1"/>
  <c r="F65"/>
  <c r="E65"/>
  <c r="D65"/>
  <c r="L64"/>
  <c r="E64"/>
  <c r="I64" s="1"/>
  <c r="L63"/>
  <c r="J63"/>
  <c r="I63"/>
  <c r="H63"/>
  <c r="K62"/>
  <c r="G62"/>
  <c r="I62" s="1"/>
  <c r="F62"/>
  <c r="E62"/>
  <c r="D62"/>
  <c r="L61"/>
  <c r="J61"/>
  <c r="I61"/>
  <c r="H61"/>
  <c r="L60"/>
  <c r="K60"/>
  <c r="J60"/>
  <c r="H60"/>
  <c r="G60"/>
  <c r="I60" s="1"/>
  <c r="F60"/>
  <c r="E60"/>
  <c r="D60"/>
  <c r="L59"/>
  <c r="J59"/>
  <c r="I59"/>
  <c r="H59"/>
  <c r="K58"/>
  <c r="K57" s="1"/>
  <c r="G58"/>
  <c r="I58" s="1"/>
  <c r="F58"/>
  <c r="E58"/>
  <c r="E57" s="1"/>
  <c r="D58"/>
  <c r="F57"/>
  <c r="D57"/>
  <c r="L55"/>
  <c r="J55"/>
  <c r="I55"/>
  <c r="H55"/>
  <c r="L54"/>
  <c r="J54"/>
  <c r="I54"/>
  <c r="H54"/>
  <c r="L53"/>
  <c r="J53"/>
  <c r="I53"/>
  <c r="H53"/>
  <c r="L52"/>
  <c r="J52"/>
  <c r="I52"/>
  <c r="H52"/>
  <c r="L51"/>
  <c r="K51"/>
  <c r="J51"/>
  <c r="H51"/>
  <c r="G51"/>
  <c r="I51" s="1"/>
  <c r="F51"/>
  <c r="E51"/>
  <c r="D51"/>
  <c r="L50"/>
  <c r="J50"/>
  <c r="I50"/>
  <c r="H50"/>
  <c r="L49"/>
  <c r="J49"/>
  <c r="I49"/>
  <c r="H49"/>
  <c r="K48"/>
  <c r="K45" s="1"/>
  <c r="K44" s="1"/>
  <c r="G48"/>
  <c r="I48" s="1"/>
  <c r="F48"/>
  <c r="E48"/>
  <c r="E45" s="1"/>
  <c r="E44" s="1"/>
  <c r="D48"/>
  <c r="L47"/>
  <c r="J47"/>
  <c r="I47"/>
  <c r="H47"/>
  <c r="L46"/>
  <c r="J46"/>
  <c r="I46"/>
  <c r="H46"/>
  <c r="F45"/>
  <c r="F44" s="1"/>
  <c r="D45"/>
  <c r="D44" s="1"/>
  <c r="L43"/>
  <c r="J43"/>
  <c r="I43"/>
  <c r="H43"/>
  <c r="L42"/>
  <c r="J42"/>
  <c r="I42"/>
  <c r="H42"/>
  <c r="L41"/>
  <c r="J41"/>
  <c r="I41"/>
  <c r="H41"/>
  <c r="L40"/>
  <c r="K40"/>
  <c r="J40"/>
  <c r="H40"/>
  <c r="G40"/>
  <c r="I40" s="1"/>
  <c r="F40"/>
  <c r="E40"/>
  <c r="D40"/>
  <c r="L39"/>
  <c r="J39"/>
  <c r="I39"/>
  <c r="H39"/>
  <c r="L38"/>
  <c r="J38"/>
  <c r="I38"/>
  <c r="H38"/>
  <c r="K37"/>
  <c r="G37"/>
  <c r="I37" s="1"/>
  <c r="F37"/>
  <c r="E37"/>
  <c r="D37"/>
  <c r="L36"/>
  <c r="J36"/>
  <c r="I36"/>
  <c r="H36"/>
  <c r="L35"/>
  <c r="J35"/>
  <c r="I35"/>
  <c r="H35"/>
  <c r="L34"/>
  <c r="J34"/>
  <c r="I34"/>
  <c r="H34"/>
  <c r="L33"/>
  <c r="J33"/>
  <c r="I33"/>
  <c r="H33"/>
  <c r="L32"/>
  <c r="K32"/>
  <c r="J32"/>
  <c r="H32"/>
  <c r="G32"/>
  <c r="I32" s="1"/>
  <c r="F32"/>
  <c r="E32"/>
  <c r="D32"/>
  <c r="L31"/>
  <c r="J31"/>
  <c r="I31"/>
  <c r="H31"/>
  <c r="L30"/>
  <c r="J30"/>
  <c r="I30"/>
  <c r="H30"/>
  <c r="L29"/>
  <c r="J29"/>
  <c r="I29"/>
  <c r="H29"/>
  <c r="L28"/>
  <c r="J28"/>
  <c r="I28"/>
  <c r="H28"/>
  <c r="K27"/>
  <c r="K26" s="1"/>
  <c r="K25" s="1"/>
  <c r="G27"/>
  <c r="I27" s="1"/>
  <c r="F27"/>
  <c r="E27"/>
  <c r="E26" s="1"/>
  <c r="E25" s="1"/>
  <c r="D27"/>
  <c r="F26"/>
  <c r="F25" s="1"/>
  <c r="D26"/>
  <c r="D25" s="1"/>
  <c r="J24"/>
  <c r="I24"/>
  <c r="H24"/>
  <c r="L23"/>
  <c r="J23"/>
  <c r="I23"/>
  <c r="H23"/>
  <c r="L22"/>
  <c r="J22"/>
  <c r="I22"/>
  <c r="H22"/>
  <c r="L21"/>
  <c r="J21"/>
  <c r="I21"/>
  <c r="H21"/>
  <c r="L20"/>
  <c r="K20"/>
  <c r="G20"/>
  <c r="I20" s="1"/>
  <c r="F20"/>
  <c r="E20"/>
  <c r="D20"/>
  <c r="L19"/>
  <c r="J19"/>
  <c r="I19"/>
  <c r="H19"/>
  <c r="L18"/>
  <c r="J18"/>
  <c r="I18"/>
  <c r="H18"/>
  <c r="L17"/>
  <c r="K17"/>
  <c r="J17"/>
  <c r="H17"/>
  <c r="G17"/>
  <c r="I17" s="1"/>
  <c r="F17"/>
  <c r="E17"/>
  <c r="D17"/>
  <c r="L16"/>
  <c r="J16"/>
  <c r="I16"/>
  <c r="H16"/>
  <c r="L15"/>
  <c r="J15"/>
  <c r="I15"/>
  <c r="H15"/>
  <c r="L14"/>
  <c r="J14"/>
  <c r="I14"/>
  <c r="H14"/>
  <c r="L13"/>
  <c r="J13"/>
  <c r="I13"/>
  <c r="H13"/>
  <c r="L12"/>
  <c r="J12"/>
  <c r="I12"/>
  <c r="H12"/>
  <c r="D12"/>
  <c r="L11"/>
  <c r="K11"/>
  <c r="J11"/>
  <c r="H11"/>
  <c r="G11"/>
  <c r="I11" s="1"/>
  <c r="F11"/>
  <c r="F10" s="1"/>
  <c r="F9" s="1"/>
  <c r="F56" s="1"/>
  <c r="F72" s="1"/>
  <c r="E11"/>
  <c r="D11"/>
  <c r="D10" s="1"/>
  <c r="D9" s="1"/>
  <c r="D56" s="1"/>
  <c r="D72" s="1"/>
  <c r="K10"/>
  <c r="K9" s="1"/>
  <c r="K56" s="1"/>
  <c r="K72" s="1"/>
  <c r="K87" s="1"/>
  <c r="G10"/>
  <c r="I10" s="1"/>
  <c r="E10"/>
  <c r="E9" s="1"/>
  <c r="E56" s="1"/>
  <c r="E72" s="1"/>
  <c r="E87" s="1"/>
  <c r="D86" l="1"/>
  <c r="F86"/>
  <c r="D87"/>
  <c r="F87"/>
  <c r="H10"/>
  <c r="J10"/>
  <c r="L10"/>
  <c r="H20"/>
  <c r="J20"/>
  <c r="G26"/>
  <c r="H27"/>
  <c r="J27"/>
  <c r="L27"/>
  <c r="H37"/>
  <c r="J37"/>
  <c r="L37"/>
  <c r="G45"/>
  <c r="H48"/>
  <c r="J48"/>
  <c r="L48"/>
  <c r="G57"/>
  <c r="H58"/>
  <c r="J58"/>
  <c r="L58"/>
  <c r="H62"/>
  <c r="J62"/>
  <c r="L62"/>
  <c r="H64"/>
  <c r="J64"/>
  <c r="H65"/>
  <c r="J65"/>
  <c r="L65"/>
  <c r="H77"/>
  <c r="J77"/>
  <c r="L77"/>
  <c r="H82"/>
  <c r="J82"/>
  <c r="L82"/>
  <c r="G86"/>
  <c r="L86" l="1"/>
  <c r="J86"/>
  <c r="H86"/>
  <c r="I86"/>
  <c r="L57"/>
  <c r="J57"/>
  <c r="H57"/>
  <c r="I57"/>
  <c r="L45"/>
  <c r="J45"/>
  <c r="H45"/>
  <c r="G44"/>
  <c r="I45"/>
  <c r="L26"/>
  <c r="J26"/>
  <c r="H26"/>
  <c r="G25"/>
  <c r="I26"/>
  <c r="I44" l="1"/>
  <c r="L44"/>
  <c r="J44"/>
  <c r="H44"/>
  <c r="I25"/>
  <c r="L25"/>
  <c r="J25"/>
  <c r="H25"/>
  <c r="G9"/>
  <c r="G56" l="1"/>
  <c r="L9"/>
  <c r="J9"/>
  <c r="H9"/>
  <c r="I9"/>
  <c r="I56" l="1"/>
  <c r="G72"/>
  <c r="L56"/>
  <c r="J56"/>
  <c r="H56"/>
  <c r="G87" l="1"/>
  <c r="L72"/>
  <c r="J72"/>
  <c r="H72"/>
  <c r="I72"/>
  <c r="I87" l="1"/>
  <c r="L87"/>
  <c r="J87"/>
  <c r="H87"/>
</calcChain>
</file>

<file path=xl/sharedStrings.xml><?xml version="1.0" encoding="utf-8"?>
<sst xmlns="http://schemas.openxmlformats.org/spreadsheetml/2006/main" count="151" uniqueCount="151">
  <si>
    <t xml:space="preserve">Виконання бюджету </t>
  </si>
  <si>
    <t xml:space="preserve">Нововолинської міської територіальної громади </t>
  </si>
  <si>
    <t>за 2022 рік</t>
  </si>
  <si>
    <t xml:space="preserve"> </t>
  </si>
  <si>
    <t>(тис грн)</t>
  </si>
  <si>
    <t>Код</t>
  </si>
  <si>
    <t>№п\п</t>
  </si>
  <si>
    <t>Найменування доходів</t>
  </si>
  <si>
    <t>Затверджено           на 2022  рік</t>
  </si>
  <si>
    <t>Затверджено           на 2022  рік з урахуванням змін</t>
  </si>
  <si>
    <t>План на звітний період</t>
  </si>
  <si>
    <t xml:space="preserve">Виконано   </t>
  </si>
  <si>
    <t xml:space="preserve">%    </t>
  </si>
  <si>
    <t>Відхилення            до 1/365           (+,-)</t>
  </si>
  <si>
    <t xml:space="preserve">Відхилення </t>
  </si>
  <si>
    <t xml:space="preserve">Виконано на 01.01.2022 </t>
  </si>
  <si>
    <t xml:space="preserve">Відхилення до 2021 року </t>
  </si>
  <si>
    <t>функц.</t>
  </si>
  <si>
    <t>класиф.</t>
  </si>
  <si>
    <t>доходів</t>
  </si>
  <si>
    <r>
      <t>10000000</t>
    </r>
    <r>
      <rPr>
        <sz val="22"/>
        <color indexed="8"/>
        <rFont val="Times New Roman"/>
        <family val="1"/>
        <charset val="204"/>
      </rPr>
      <t> </t>
    </r>
  </si>
  <si>
    <t>1.</t>
  </si>
  <si>
    <r>
      <t xml:space="preserve">Податкові надходження </t>
    </r>
    <r>
      <rPr>
        <sz val="22"/>
        <color indexed="8"/>
        <rFont val="Times New Roman"/>
        <family val="1"/>
        <charset val="204"/>
      </rPr>
      <t> </t>
    </r>
  </si>
  <si>
    <r>
      <t>11000000</t>
    </r>
    <r>
      <rPr>
        <sz val="22"/>
        <color indexed="8"/>
        <rFont val="Times New Roman"/>
        <family val="1"/>
        <charset val="204"/>
      </rPr>
      <t> </t>
    </r>
  </si>
  <si>
    <t>1.1</t>
  </si>
  <si>
    <t>Податки на доходи, податки на прибуток, податки на збільшення ринкової вартості  </t>
  </si>
  <si>
    <t xml:space="preserve">    -  податок та збір на доходи фізичних осіб (64%)</t>
  </si>
  <si>
    <t>11010100 </t>
  </si>
  <si>
    <t xml:space="preserve">    =  із доходів платника податку у вигляді зарплати</t>
  </si>
  <si>
    <t>11010200 </t>
  </si>
  <si>
    <t xml:space="preserve">    =  з грошового забезпечення  військовослужбовців </t>
  </si>
  <si>
    <t>11010400 </t>
  </si>
  <si>
    <t xml:space="preserve">    =   із доходів платника податку інших ніж зарплата</t>
  </si>
  <si>
    <t>11010500 </t>
  </si>
  <si>
    <t xml:space="preserve">    =   за результатами річного декларування</t>
  </si>
  <si>
    <t>11020000 </t>
  </si>
  <si>
    <t xml:space="preserve">    -  податок на прибуток підприємств </t>
  </si>
  <si>
    <t>1.2</t>
  </si>
  <si>
    <t xml:space="preserve">Рентна плата та плата за використання інших природних ресурсів </t>
  </si>
  <si>
    <t xml:space="preserve">    -  рентна  плата за спеціальне використання лісових ресурсів </t>
  </si>
  <si>
    <t xml:space="preserve">    -  рентна плата за користування надрами загальнодержавного значення</t>
  </si>
  <si>
    <r>
      <t>14000000</t>
    </r>
    <r>
      <rPr>
        <sz val="22"/>
        <color indexed="8"/>
        <rFont val="Times New Roman"/>
        <family val="1"/>
        <charset val="204"/>
      </rPr>
      <t> </t>
    </r>
  </si>
  <si>
    <t>1.3</t>
  </si>
  <si>
    <r>
      <t>Внутрішні податки на товари та послуги</t>
    </r>
    <r>
      <rPr>
        <sz val="22"/>
        <color indexed="8"/>
        <rFont val="Times New Roman"/>
        <family val="1"/>
        <charset val="204"/>
      </rPr>
      <t xml:space="preserve">  </t>
    </r>
  </si>
  <si>
    <t xml:space="preserve">    -  акцизний податок з вироблених  підакцизних товарів (пальне)</t>
  </si>
  <si>
    <t xml:space="preserve">    -  акцизний податок з ввезених на митну територію підакцизних товарів (пальне)</t>
  </si>
  <si>
    <t xml:space="preserve">    -  акцизний податок з реалізації підакцизних товарів (тютюн)</t>
  </si>
  <si>
    <t xml:space="preserve">    -  акцизний податок з реалізації підакцизних товарів (алкоголь)</t>
  </si>
  <si>
    <t>1.4</t>
  </si>
  <si>
    <t>Місцеві податки та збори, …</t>
  </si>
  <si>
    <t xml:space="preserve">    -  податок на майно</t>
  </si>
  <si>
    <t xml:space="preserve"> = нерухоме майно</t>
  </si>
  <si>
    <t xml:space="preserve">    • нерухоме майно, сплачений юридичними особами (житлова нерухомість)</t>
  </si>
  <si>
    <t xml:space="preserve">    •  нерухоме майно, сплачений фізичними особами (житлова нерухомість)</t>
  </si>
  <si>
    <t>18010300 </t>
  </si>
  <si>
    <t xml:space="preserve">    •  нерухоме майно, сплачений фізичними особами (нежитлова нерухомість)</t>
  </si>
  <si>
    <t>18010400 </t>
  </si>
  <si>
    <t xml:space="preserve">    • нерухоме майно, сплачений  юридичними особами (нежитлова нерухомість)</t>
  </si>
  <si>
    <t xml:space="preserve"> =  земельний податок</t>
  </si>
  <si>
    <t>18010500 </t>
  </si>
  <si>
    <t xml:space="preserve">    • земельний податок з юридичних осіб  </t>
  </si>
  <si>
    <t>18010600 </t>
  </si>
  <si>
    <t xml:space="preserve">    •  орендна плата з юридичних осіб  </t>
  </si>
  <si>
    <t>18010700 </t>
  </si>
  <si>
    <t xml:space="preserve">    •  земельний податок з фізичних осіб  </t>
  </si>
  <si>
    <t>18010900 </t>
  </si>
  <si>
    <t xml:space="preserve">    •  орендна плата з фізичних осіб  </t>
  </si>
  <si>
    <t xml:space="preserve"> =  транспортний податок</t>
  </si>
  <si>
    <t xml:space="preserve">    •  транспортний податок з юридичних осіб </t>
  </si>
  <si>
    <t>18030000 </t>
  </si>
  <si>
    <t xml:space="preserve">    -  туристичний збір </t>
  </si>
  <si>
    <t>18050000 </t>
  </si>
  <si>
    <t xml:space="preserve">    -  єдиний податок  </t>
  </si>
  <si>
    <t xml:space="preserve">    •  єдиний податок  з  юридичних осіб </t>
  </si>
  <si>
    <t xml:space="preserve">    •  єдиний податок  з  фізичних осіб </t>
  </si>
  <si>
    <t xml:space="preserve">    •  єдиний податок  з  сільськогосподарських товаровиробників</t>
  </si>
  <si>
    <r>
      <t>20000000</t>
    </r>
    <r>
      <rPr>
        <sz val="22"/>
        <color indexed="8"/>
        <rFont val="Times New Roman"/>
        <family val="1"/>
        <charset val="204"/>
      </rPr>
      <t> </t>
    </r>
  </si>
  <si>
    <t>2.</t>
  </si>
  <si>
    <r>
      <t xml:space="preserve">Неподаткові надходження </t>
    </r>
    <r>
      <rPr>
        <sz val="22"/>
        <color indexed="8"/>
        <rFont val="Times New Roman"/>
        <family val="1"/>
        <charset val="204"/>
      </rPr>
      <t> </t>
    </r>
  </si>
  <si>
    <r>
      <t>21000000</t>
    </r>
    <r>
      <rPr>
        <sz val="22"/>
        <color indexed="8"/>
        <rFont val="Times New Roman"/>
        <family val="1"/>
        <charset val="204"/>
      </rPr>
      <t> </t>
    </r>
  </si>
  <si>
    <t>2.1</t>
  </si>
  <si>
    <r>
      <t>Доходи від власності та підприємницької діяльності</t>
    </r>
    <r>
      <rPr>
        <sz val="22"/>
        <color indexed="8"/>
        <rFont val="Times New Roman"/>
        <family val="1"/>
        <charset val="204"/>
      </rPr>
      <t xml:space="preserve">  </t>
    </r>
  </si>
  <si>
    <t xml:space="preserve">  = частина чистого прибутку комунальних  підприємств </t>
  </si>
  <si>
    <t>21050000 </t>
  </si>
  <si>
    <t xml:space="preserve">  = плата за розміщення тимчасово вільних коштів </t>
  </si>
  <si>
    <t>21080000 </t>
  </si>
  <si>
    <t xml:space="preserve">  = інші надходження  </t>
  </si>
  <si>
    <t>21081100 </t>
  </si>
  <si>
    <t xml:space="preserve">    • адміністративні штрафи та інші санкції </t>
  </si>
  <si>
    <t>21081500 </t>
  </si>
  <si>
    <t xml:space="preserve">    • адміністративні штрафи   у сфері виробництва та обігу алкогольних напоїв та тютюнових виробів</t>
  </si>
  <si>
    <r>
      <t>22000000</t>
    </r>
    <r>
      <rPr>
        <sz val="22"/>
        <color indexed="8"/>
        <rFont val="Times New Roman"/>
        <family val="1"/>
        <charset val="204"/>
      </rPr>
      <t> </t>
    </r>
  </si>
  <si>
    <t>2.2</t>
  </si>
  <si>
    <t>Адміністративні збори та платежі, доходи від некомерційної господарської діяльності </t>
  </si>
  <si>
    <t>22010000 </t>
  </si>
  <si>
    <t xml:space="preserve">  = плата за надання адміністративних послуг</t>
  </si>
  <si>
    <t>22080000 </t>
  </si>
  <si>
    <t xml:space="preserve">  = надходження від орендної плати за користування майновим комплексом</t>
  </si>
  <si>
    <t>22090000 </t>
  </si>
  <si>
    <t xml:space="preserve">  = державне мито  </t>
  </si>
  <si>
    <r>
      <t>24060000</t>
    </r>
    <r>
      <rPr>
        <sz val="22"/>
        <color indexed="8"/>
        <rFont val="Times New Roman"/>
        <family val="1"/>
        <charset val="204"/>
      </rPr>
      <t> </t>
    </r>
  </si>
  <si>
    <t>2.3</t>
  </si>
  <si>
    <t>Інші надходження  </t>
  </si>
  <si>
    <t>Разом доходів</t>
  </si>
  <si>
    <r>
      <t>40000000</t>
    </r>
    <r>
      <rPr>
        <sz val="20"/>
        <color indexed="8"/>
        <rFont val="Times New Roman"/>
        <family val="1"/>
        <charset val="204"/>
      </rPr>
      <t> </t>
    </r>
  </si>
  <si>
    <t>3.</t>
  </si>
  <si>
    <r>
      <t xml:space="preserve">Офіційні трансферти </t>
    </r>
    <r>
      <rPr>
        <sz val="20"/>
        <color indexed="8"/>
        <rFont val="Times New Roman"/>
        <family val="1"/>
        <charset val="204"/>
      </rPr>
      <t> </t>
    </r>
  </si>
  <si>
    <r>
      <t>41020000</t>
    </r>
    <r>
      <rPr>
        <sz val="20"/>
        <color indexed="8"/>
        <rFont val="Times New Roman"/>
        <family val="1"/>
        <charset val="204"/>
      </rPr>
      <t> </t>
    </r>
  </si>
  <si>
    <t>3.1</t>
  </si>
  <si>
    <t>Дотації з державного бюджету місцевим бюджетам</t>
  </si>
  <si>
    <t>Базова дотація</t>
  </si>
  <si>
    <t>41030000 </t>
  </si>
  <si>
    <t>3.2</t>
  </si>
  <si>
    <t>Субвенції  з державного бюджету місцевим бюджетам</t>
  </si>
  <si>
    <t xml:space="preserve">Освітня субвенція </t>
  </si>
  <si>
    <t>41040000 </t>
  </si>
  <si>
    <t>3.3</t>
  </si>
  <si>
    <t>Дотації  з місцевих бюджетів іншим місцевим бюджетам</t>
  </si>
  <si>
    <t>Дотація з місцевого бюджету на здійснення переданих  видатків з утримання закладів освіти та охорони здоров'я за рахунок відповідної додаткової дотації з державного бюджету</t>
  </si>
  <si>
    <t>Інші дотації з місцевого бюджету</t>
  </si>
  <si>
    <t>41050000 </t>
  </si>
  <si>
    <t>3.4</t>
  </si>
  <si>
    <t>Субвенції  з місцевих бюджетів іншим місцевим бюджетам</t>
  </si>
  <si>
    <t>Субвенція  на здійснення переданих видатків у сфері освіти за рахунок коштів освітньої субвенції  (ІРЦ)</t>
  </si>
  <si>
    <t xml:space="preserve">Субвенція на надання державної підтримки особам з особливими освітніми потребами </t>
  </si>
  <si>
    <t>Субвенція на забезпечення якісної, сучасної та доступної загальної середньої освіти "Нова українська школа"</t>
  </si>
  <si>
    <t>Інші субвенції з місцевого бюджету</t>
  </si>
  <si>
    <t xml:space="preserve">Субвенція з місцевого бюджету на виплату грошової компенсації за належні для отримання жилі приміщення для сімей осіб, які стали особами з інвалідністю внаслідок поранень одержаних під час участі у Революції Гідності </t>
  </si>
  <si>
    <t xml:space="preserve">Субвенція з місцевого бюджету на здійснення підтримки окремих закладів та заходів у системі охорони здоров'я </t>
  </si>
  <si>
    <t>РАЗОМ  загальний фонд</t>
  </si>
  <si>
    <t>19010000 </t>
  </si>
  <si>
    <t xml:space="preserve"> Екологічний податок </t>
  </si>
  <si>
    <t>24062100 </t>
  </si>
  <si>
    <t xml:space="preserve">Грошові стягнення за шкоду, заподіяну  про охорону навколишнього природного середовища </t>
  </si>
  <si>
    <t>Відсотки за користування довгостроковим кредитом</t>
  </si>
  <si>
    <t>Власні надходження бюджетних установ  </t>
  </si>
  <si>
    <t>Бюджет розвитку</t>
  </si>
  <si>
    <t>31030000 </t>
  </si>
  <si>
    <t>Кошти від відчуження майна</t>
  </si>
  <si>
    <t>33010000 </t>
  </si>
  <si>
    <t>Кошти від продажу землі  </t>
  </si>
  <si>
    <t xml:space="preserve">      • кошти від продажу земельних ділянок не с/г призначення</t>
  </si>
  <si>
    <t xml:space="preserve">      • кошти від продажу земельних ділянок не с/г призначення  з розстроченням платежу</t>
  </si>
  <si>
    <t>40000000 </t>
  </si>
  <si>
    <t>Офіційні трансферти  </t>
  </si>
  <si>
    <t>Гранти (дарунки), що надійшли до бюджетів усіх рівнів</t>
  </si>
  <si>
    <t>41052900 </t>
  </si>
  <si>
    <t>Субвенція на компенсацію різниці в тарифах</t>
  </si>
  <si>
    <t xml:space="preserve">- субвенція з місцевого бюджету на здійснення підтримки окремих закладів та заходів у системі охорони здоров'я  </t>
  </si>
  <si>
    <t>РАЗОМ спеціальний фонд</t>
  </si>
  <si>
    <t xml:space="preserve">       ВСЬОГО ДОХОДІВ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</si>
</sst>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3">
    <font>
      <sz val="11"/>
      <color theme="1"/>
      <name val="Calibri"/>
      <family val="2"/>
      <charset val="204"/>
      <scheme val="minor"/>
    </font>
    <font>
      <b/>
      <sz val="2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2"/>
      <charset val="204"/>
    </font>
    <font>
      <b/>
      <sz val="22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sz val="22"/>
      <color indexed="9"/>
      <name val="Times New Roman"/>
      <family val="1"/>
      <charset val="204"/>
    </font>
    <font>
      <i/>
      <sz val="22"/>
      <color indexed="8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0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8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8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/>
    </xf>
    <xf numFmtId="49" fontId="3" fillId="0" borderId="12" xfId="1" applyNumberFormat="1" applyFont="1" applyFill="1" applyBorder="1" applyAlignment="1">
      <alignment horizontal="center" vertical="center" wrapText="1"/>
    </xf>
    <xf numFmtId="49" fontId="3" fillId="0" borderId="13" xfId="1" applyNumberFormat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49" fontId="3" fillId="0" borderId="16" xfId="1" applyNumberFormat="1" applyFont="1" applyFill="1" applyBorder="1" applyAlignment="1">
      <alignment vertical="center" wrapText="1"/>
    </xf>
    <xf numFmtId="164" fontId="11" fillId="0" borderId="16" xfId="0" applyNumberFormat="1" applyFont="1" applyFill="1" applyBorder="1" applyAlignment="1">
      <alignment horizontal="center" vertical="center" wrapText="1"/>
    </xf>
    <xf numFmtId="164" fontId="13" fillId="0" borderId="17" xfId="0" applyNumberFormat="1" applyFont="1" applyFill="1" applyBorder="1" applyAlignment="1">
      <alignment horizontal="center" vertical="center" wrapText="1"/>
    </xf>
    <xf numFmtId="165" fontId="3" fillId="0" borderId="16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11" fillId="0" borderId="17" xfId="0" applyNumberFormat="1" applyFont="1" applyFill="1" applyBorder="1" applyAlignment="1">
      <alignment horizontal="center" vertical="center" wrapText="1"/>
    </xf>
    <xf numFmtId="164" fontId="11" fillId="0" borderId="18" xfId="0" applyNumberFormat="1" applyFont="1" applyFill="1" applyBorder="1" applyAlignment="1">
      <alignment horizontal="center" vertical="center" wrapText="1"/>
    </xf>
    <xf numFmtId="164" fontId="14" fillId="0" borderId="0" xfId="1" applyNumberFormat="1" applyFont="1" applyFill="1" applyBorder="1" applyAlignment="1">
      <alignment horizontal="center" vertical="center" wrapText="1"/>
    </xf>
    <xf numFmtId="49" fontId="3" fillId="0" borderId="16" xfId="1" applyNumberFormat="1" applyFont="1" applyFill="1" applyBorder="1" applyAlignment="1">
      <alignment horizontal="left" vertical="center" wrapText="1"/>
    </xf>
    <xf numFmtId="0" fontId="12" fillId="0" borderId="19" xfId="1" applyFont="1" applyFill="1" applyBorder="1" applyAlignment="1">
      <alignment horizontal="left" vertical="center" wrapText="1"/>
    </xf>
    <xf numFmtId="49" fontId="12" fillId="0" borderId="20" xfId="1" applyNumberFormat="1" applyFont="1" applyFill="1" applyBorder="1" applyAlignment="1">
      <alignment horizontal="center" vertical="center" wrapText="1"/>
    </xf>
    <xf numFmtId="49" fontId="12" fillId="0" borderId="19" xfId="1" applyNumberFormat="1" applyFont="1" applyFill="1" applyBorder="1" applyAlignment="1">
      <alignment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left" vertical="center" wrapText="1"/>
    </xf>
    <xf numFmtId="49" fontId="12" fillId="0" borderId="7" xfId="1" applyNumberFormat="1" applyFont="1" applyFill="1" applyBorder="1" applyAlignment="1">
      <alignment horizontal="center" vertical="center" wrapText="1"/>
    </xf>
    <xf numFmtId="49" fontId="12" fillId="0" borderId="9" xfId="1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6" fillId="0" borderId="13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horizontal="center" vertical="center" wrapText="1"/>
    </xf>
    <xf numFmtId="49" fontId="3" fillId="0" borderId="21" xfId="1" applyNumberFormat="1" applyFont="1" applyFill="1" applyBorder="1" applyAlignment="1">
      <alignment horizontal="center" vertical="center" wrapText="1"/>
    </xf>
    <xf numFmtId="164" fontId="13" fillId="0" borderId="16" xfId="0" applyNumberFormat="1" applyFont="1" applyFill="1" applyBorder="1" applyAlignment="1">
      <alignment horizontal="center" vertical="center" wrapText="1"/>
    </xf>
    <xf numFmtId="0" fontId="12" fillId="0" borderId="22" xfId="1" applyFont="1" applyFill="1" applyBorder="1" applyAlignment="1">
      <alignment horizontal="left" vertical="center" wrapText="1"/>
    </xf>
    <xf numFmtId="49" fontId="12" fillId="0" borderId="23" xfId="1" applyNumberFormat="1" applyFont="1" applyFill="1" applyBorder="1" applyAlignment="1">
      <alignment horizontal="center" vertical="center" wrapText="1"/>
    </xf>
    <xf numFmtId="49" fontId="12" fillId="0" borderId="22" xfId="1" applyNumberFormat="1" applyFont="1" applyFill="1" applyBorder="1" applyAlignment="1">
      <alignment vertical="center" wrapText="1"/>
    </xf>
    <xf numFmtId="164" fontId="15" fillId="0" borderId="22" xfId="0" applyNumberFormat="1" applyFont="1" applyFill="1" applyBorder="1" applyAlignment="1">
      <alignment horizontal="center" vertical="center" wrapText="1"/>
    </xf>
    <xf numFmtId="164" fontId="15" fillId="0" borderId="24" xfId="0" applyNumberFormat="1" applyFont="1" applyFill="1" applyBorder="1" applyAlignment="1">
      <alignment horizontal="center" vertical="center" wrapText="1"/>
    </xf>
    <xf numFmtId="164" fontId="15" fillId="0" borderId="25" xfId="0" applyNumberFormat="1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 vertical="center" wrapText="1"/>
    </xf>
    <xf numFmtId="49" fontId="12" fillId="0" borderId="12" xfId="1" applyNumberFormat="1" applyFont="1" applyFill="1" applyBorder="1" applyAlignment="1">
      <alignment horizontal="center" vertical="center" wrapText="1"/>
    </xf>
    <xf numFmtId="49" fontId="12" fillId="0" borderId="14" xfId="1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left" vertical="center" wrapText="1"/>
    </xf>
    <xf numFmtId="49" fontId="12" fillId="0" borderId="0" xfId="1" applyNumberFormat="1" applyFont="1" applyFill="1" applyBorder="1" applyAlignment="1">
      <alignment horizontal="center" vertical="center" wrapText="1"/>
    </xf>
    <xf numFmtId="49" fontId="12" fillId="0" borderId="6" xfId="1" applyNumberFormat="1" applyFont="1" applyFill="1" applyBorder="1" applyAlignment="1">
      <alignment vertical="center" wrapText="1"/>
    </xf>
    <xf numFmtId="164" fontId="12" fillId="0" borderId="26" xfId="0" applyNumberFormat="1" applyFont="1" applyFill="1" applyBorder="1" applyAlignment="1">
      <alignment horizontal="center" vertical="center" wrapText="1"/>
    </xf>
    <xf numFmtId="164" fontId="16" fillId="0" borderId="9" xfId="0" applyNumberFormat="1" applyFont="1" applyFill="1" applyBorder="1" applyAlignment="1">
      <alignment horizontal="center" vertical="center" wrapText="1"/>
    </xf>
    <xf numFmtId="164" fontId="15" fillId="0" borderId="22" xfId="0" applyNumberFormat="1" applyFont="1" applyFill="1" applyBorder="1" applyAlignment="1">
      <alignment horizontal="center" vertical="center" wrapText="1"/>
    </xf>
    <xf numFmtId="164" fontId="12" fillId="0" borderId="22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2" fillId="0" borderId="11" xfId="0" applyNumberFormat="1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 wrapText="1"/>
    </xf>
    <xf numFmtId="0" fontId="12" fillId="0" borderId="16" xfId="1" applyFont="1" applyFill="1" applyBorder="1" applyAlignment="1">
      <alignment horizontal="left" vertical="center" wrapText="1"/>
    </xf>
    <xf numFmtId="49" fontId="12" fillId="0" borderId="21" xfId="1" applyNumberFormat="1" applyFont="1" applyFill="1" applyBorder="1" applyAlignment="1">
      <alignment horizontal="center" vertical="center" wrapText="1"/>
    </xf>
    <xf numFmtId="49" fontId="12" fillId="0" borderId="16" xfId="1" applyNumberFormat="1" applyFont="1" applyFill="1" applyBorder="1" applyAlignment="1">
      <alignment vertical="center" wrapText="1"/>
    </xf>
    <xf numFmtId="164" fontId="12" fillId="0" borderId="16" xfId="0" applyNumberFormat="1" applyFont="1" applyFill="1" applyBorder="1" applyAlignment="1">
      <alignment horizontal="center" vertical="center" wrapText="1"/>
    </xf>
    <xf numFmtId="164" fontId="15" fillId="0" borderId="17" xfId="0" applyNumberFormat="1" applyFont="1" applyFill="1" applyBorder="1" applyAlignment="1">
      <alignment horizontal="center" vertical="center" wrapText="1"/>
    </xf>
    <xf numFmtId="165" fontId="12" fillId="0" borderId="16" xfId="1" applyNumberFormat="1" applyFont="1" applyFill="1" applyBorder="1" applyAlignment="1">
      <alignment horizontal="center" vertical="center" wrapText="1"/>
    </xf>
    <xf numFmtId="164" fontId="12" fillId="0" borderId="18" xfId="0" applyNumberFormat="1" applyFont="1" applyFill="1" applyBorder="1" applyAlignment="1">
      <alignment horizontal="center" vertical="center" wrapText="1"/>
    </xf>
    <xf numFmtId="164" fontId="3" fillId="0" borderId="16" xfId="1" applyNumberFormat="1" applyFont="1" applyFill="1" applyBorder="1" applyAlignment="1">
      <alignment horizontal="center" vertical="center" wrapText="1"/>
    </xf>
    <xf numFmtId="164" fontId="11" fillId="0" borderId="17" xfId="1" applyNumberFormat="1" applyFont="1" applyFill="1" applyBorder="1" applyAlignment="1">
      <alignment horizontal="center" vertical="center" wrapText="1"/>
    </xf>
    <xf numFmtId="165" fontId="3" fillId="0" borderId="16" xfId="1" applyNumberFormat="1" applyFont="1" applyFill="1" applyBorder="1" applyAlignment="1">
      <alignment horizontal="center" vertical="center" wrapText="1"/>
    </xf>
    <xf numFmtId="164" fontId="3" fillId="0" borderId="18" xfId="1" applyNumberFormat="1" applyFont="1" applyFill="1" applyBorder="1" applyAlignment="1">
      <alignment horizontal="center" vertical="center" wrapText="1"/>
    </xf>
    <xf numFmtId="164" fontId="15" fillId="0" borderId="19" xfId="0" applyNumberFormat="1" applyFont="1" applyFill="1" applyBorder="1" applyAlignment="1">
      <alignment horizontal="center" vertical="center" wrapText="1"/>
    </xf>
    <xf numFmtId="164" fontId="16" fillId="0" borderId="27" xfId="0" applyNumberFormat="1" applyFont="1" applyFill="1" applyBorder="1" applyAlignment="1">
      <alignment horizontal="center" vertical="center" wrapText="1"/>
    </xf>
    <xf numFmtId="164" fontId="15" fillId="0" borderId="28" xfId="0" applyNumberFormat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left" vertical="center" wrapText="1"/>
    </xf>
    <xf numFmtId="49" fontId="12" fillId="0" borderId="2" xfId="1" applyNumberFormat="1" applyFont="1" applyFill="1" applyBorder="1" applyAlignment="1">
      <alignment horizontal="center" vertical="center" wrapText="1"/>
    </xf>
    <xf numFmtId="49" fontId="12" fillId="0" borderId="4" xfId="1" applyNumberFormat="1" applyFont="1" applyFill="1" applyBorder="1" applyAlignment="1">
      <alignment vertical="center" wrapText="1"/>
    </xf>
    <xf numFmtId="164" fontId="15" fillId="0" borderId="27" xfId="0" applyNumberFormat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left" vertical="center" wrapText="1"/>
    </xf>
    <xf numFmtId="49" fontId="12" fillId="0" borderId="29" xfId="1" applyNumberFormat="1" applyFont="1" applyFill="1" applyBorder="1" applyAlignment="1">
      <alignment horizontal="center" vertical="center" wrapText="1"/>
    </xf>
    <xf numFmtId="49" fontId="12" fillId="0" borderId="11" xfId="1" applyNumberFormat="1" applyFont="1" applyFill="1" applyBorder="1" applyAlignment="1">
      <alignment vertical="center" wrapText="1"/>
    </xf>
    <xf numFmtId="0" fontId="17" fillId="0" borderId="16" xfId="1" applyNumberFormat="1" applyFont="1" applyFill="1" applyBorder="1" applyAlignment="1" applyProtection="1">
      <alignment horizontal="center" vertical="center"/>
    </xf>
    <xf numFmtId="49" fontId="18" fillId="0" borderId="21" xfId="1" applyNumberFormat="1" applyFont="1" applyFill="1" applyBorder="1" applyAlignment="1" applyProtection="1">
      <alignment horizontal="center" vertical="center" wrapText="1"/>
    </xf>
    <xf numFmtId="49" fontId="19" fillId="0" borderId="17" xfId="1" applyNumberFormat="1" applyFont="1" applyFill="1" applyBorder="1" applyAlignment="1">
      <alignment vertical="center" wrapText="1"/>
    </xf>
    <xf numFmtId="164" fontId="19" fillId="0" borderId="30" xfId="1" applyNumberFormat="1" applyFont="1" applyFill="1" applyBorder="1" applyAlignment="1">
      <alignment horizontal="center" vertical="center" wrapText="1"/>
    </xf>
    <xf numFmtId="164" fontId="20" fillId="0" borderId="17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Fill="1" applyBorder="1" applyAlignment="1">
      <alignment horizontal="center" vertical="center" wrapText="1"/>
    </xf>
    <xf numFmtId="164" fontId="19" fillId="0" borderId="18" xfId="1" applyNumberFormat="1" applyFont="1" applyFill="1" applyBorder="1" applyAlignment="1">
      <alignment horizontal="center" vertical="center" wrapText="1"/>
    </xf>
    <xf numFmtId="164" fontId="1" fillId="0" borderId="31" xfId="1" applyNumberFormat="1" applyFont="1" applyFill="1" applyBorder="1" applyAlignment="1">
      <alignment horizontal="center" vertical="center" wrapText="1"/>
    </xf>
    <xf numFmtId="164" fontId="14" fillId="0" borderId="0" xfId="1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horizontal="center" vertical="center" wrapText="1"/>
    </xf>
    <xf numFmtId="164" fontId="16" fillId="0" borderId="6" xfId="0" applyNumberFormat="1" applyFont="1" applyFill="1" applyBorder="1" applyAlignment="1">
      <alignment horizontal="center" vertical="center" wrapText="1"/>
    </xf>
    <xf numFmtId="164" fontId="15" fillId="0" borderId="32" xfId="0" applyNumberFormat="1" applyFont="1" applyFill="1" applyBorder="1" applyAlignment="1">
      <alignment horizontal="center" vertical="center" wrapText="1"/>
    </xf>
    <xf numFmtId="164" fontId="15" fillId="0" borderId="33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49" fontId="12" fillId="0" borderId="9" xfId="1" applyNumberFormat="1" applyFont="1" applyFill="1" applyBorder="1" applyAlignment="1">
      <alignment horizontal="center" vertical="center" wrapText="1"/>
    </xf>
    <xf numFmtId="0" fontId="19" fillId="0" borderId="11" xfId="1" applyFont="1" applyFill="1" applyBorder="1" applyAlignment="1">
      <alignment horizontal="left" vertical="center" wrapText="1"/>
    </xf>
    <xf numFmtId="49" fontId="19" fillId="0" borderId="11" xfId="1" applyNumberFormat="1" applyFont="1" applyFill="1" applyBorder="1" applyAlignment="1">
      <alignment horizontal="center" vertical="center" wrapText="1"/>
    </xf>
    <xf numFmtId="49" fontId="19" fillId="0" borderId="11" xfId="1" applyNumberFormat="1" applyFont="1" applyFill="1" applyBorder="1" applyAlignment="1">
      <alignment vertical="center" wrapText="1"/>
    </xf>
    <xf numFmtId="164" fontId="21" fillId="0" borderId="11" xfId="0" applyNumberFormat="1" applyFont="1" applyFill="1" applyBorder="1" applyAlignment="1">
      <alignment horizontal="center" vertical="center" wrapText="1"/>
    </xf>
    <xf numFmtId="164" fontId="21" fillId="0" borderId="34" xfId="0" applyNumberFormat="1" applyFont="1" applyFill="1" applyBorder="1" applyAlignment="1">
      <alignment horizontal="center" vertical="center" wrapText="1"/>
    </xf>
    <xf numFmtId="164" fontId="21" fillId="0" borderId="35" xfId="0" applyNumberFormat="1" applyFont="1" applyFill="1" applyBorder="1" applyAlignment="1">
      <alignment horizontal="center" vertical="center" wrapText="1"/>
    </xf>
    <xf numFmtId="164" fontId="22" fillId="0" borderId="9" xfId="0" applyNumberFormat="1" applyFont="1" applyFill="1" applyBorder="1" applyAlignment="1">
      <alignment horizontal="center" vertical="center" wrapText="1"/>
    </xf>
    <xf numFmtId="0" fontId="23" fillId="0" borderId="6" xfId="1" applyFont="1" applyFill="1" applyBorder="1" applyAlignment="1">
      <alignment horizontal="left" vertical="center" wrapText="1"/>
    </xf>
    <xf numFmtId="49" fontId="23" fillId="0" borderId="0" xfId="1" applyNumberFormat="1" applyFont="1" applyFill="1" applyBorder="1" applyAlignment="1">
      <alignment horizontal="center" vertical="center" wrapText="1"/>
    </xf>
    <xf numFmtId="49" fontId="23" fillId="0" borderId="6" xfId="1" applyNumberFormat="1" applyFont="1" applyFill="1" applyBorder="1" applyAlignment="1">
      <alignment vertical="center" wrapText="1"/>
    </xf>
    <xf numFmtId="164" fontId="24" fillId="0" borderId="9" xfId="0" applyNumberFormat="1" applyFont="1" applyFill="1" applyBorder="1" applyAlignment="1">
      <alignment horizontal="center" vertical="center" wrapText="1"/>
    </xf>
    <xf numFmtId="164" fontId="25" fillId="0" borderId="9" xfId="0" applyNumberFormat="1" applyFont="1" applyFill="1" applyBorder="1" applyAlignment="1">
      <alignment horizontal="center" vertical="center" wrapText="1"/>
    </xf>
    <xf numFmtId="164" fontId="24" fillId="0" borderId="8" xfId="0" applyNumberFormat="1" applyFont="1" applyFill="1" applyBorder="1" applyAlignment="1">
      <alignment horizontal="center" vertical="center" wrapText="1"/>
    </xf>
    <xf numFmtId="164" fontId="24" fillId="0" borderId="10" xfId="0" applyNumberFormat="1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left" vertical="center" wrapText="1"/>
    </xf>
    <xf numFmtId="49" fontId="1" fillId="0" borderId="16" xfId="1" applyNumberFormat="1" applyFont="1" applyFill="1" applyBorder="1" applyAlignment="1">
      <alignment horizontal="center" vertical="center" wrapText="1"/>
    </xf>
    <xf numFmtId="49" fontId="1" fillId="0" borderId="16" xfId="1" applyNumberFormat="1" applyFont="1" applyFill="1" applyBorder="1" applyAlignment="1">
      <alignment vertical="center" wrapText="1"/>
    </xf>
    <xf numFmtId="164" fontId="26" fillId="0" borderId="16" xfId="0" applyNumberFormat="1" applyFont="1" applyFill="1" applyBorder="1" applyAlignment="1">
      <alignment horizontal="center" vertical="center" wrapText="1"/>
    </xf>
    <xf numFmtId="164" fontId="26" fillId="0" borderId="18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3" fillId="0" borderId="4" xfId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3" fillId="0" borderId="9" xfId="1" applyFont="1" applyFill="1" applyBorder="1" applyAlignment="1">
      <alignment horizontal="left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vertical="center" wrapText="1"/>
    </xf>
    <xf numFmtId="164" fontId="11" fillId="0" borderId="10" xfId="0" applyNumberFormat="1" applyFont="1" applyFill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left" vertical="center" wrapText="1"/>
    </xf>
    <xf numFmtId="49" fontId="18" fillId="0" borderId="7" xfId="1" applyNumberFormat="1" applyFont="1" applyFill="1" applyBorder="1" applyAlignment="1">
      <alignment horizontal="center" vertical="center" wrapText="1"/>
    </xf>
    <xf numFmtId="49" fontId="18" fillId="0" borderId="9" xfId="1" applyNumberFormat="1" applyFont="1" applyFill="1" applyBorder="1" applyAlignment="1">
      <alignment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left" vertical="center" wrapText="1"/>
    </xf>
    <xf numFmtId="49" fontId="18" fillId="0" borderId="29" xfId="1" applyNumberFormat="1" applyFont="1" applyFill="1" applyBorder="1" applyAlignment="1">
      <alignment horizontal="center" vertical="center" wrapText="1"/>
    </xf>
    <xf numFmtId="49" fontId="18" fillId="0" borderId="14" xfId="1" applyNumberFormat="1" applyFont="1" applyFill="1" applyBorder="1" applyAlignment="1">
      <alignment horizontal="left" vertical="center" wrapText="1"/>
    </xf>
    <xf numFmtId="164" fontId="8" fillId="0" borderId="14" xfId="0" applyNumberFormat="1" applyFont="1" applyFill="1" applyBorder="1" applyAlignment="1">
      <alignment horizontal="center" vertical="center" wrapText="1"/>
    </xf>
    <xf numFmtId="164" fontId="29" fillId="0" borderId="14" xfId="0" applyNumberFormat="1" applyFont="1" applyFill="1" applyBorder="1" applyAlignment="1">
      <alignment horizontal="center" vertical="center" wrapText="1"/>
    </xf>
    <xf numFmtId="164" fontId="13" fillId="0" borderId="18" xfId="0" applyNumberFormat="1" applyFont="1" applyFill="1" applyBorder="1" applyAlignment="1">
      <alignment horizontal="center" vertical="center" wrapText="1"/>
    </xf>
    <xf numFmtId="164" fontId="16" fillId="0" borderId="10" xfId="0" applyNumberFormat="1" applyFont="1" applyFill="1" applyBorder="1" applyAlignment="1">
      <alignment horizontal="center" vertical="center" wrapText="1"/>
    </xf>
    <xf numFmtId="164" fontId="30" fillId="0" borderId="9" xfId="0" applyNumberFormat="1" applyFont="1" applyFill="1" applyBorder="1" applyAlignment="1">
      <alignment horizontal="center" vertical="center" wrapText="1"/>
    </xf>
    <xf numFmtId="164" fontId="30" fillId="0" borderId="10" xfId="0" applyNumberFormat="1" applyFont="1" applyFill="1" applyBorder="1" applyAlignment="1">
      <alignment horizontal="center" vertical="center" wrapText="1"/>
    </xf>
    <xf numFmtId="164" fontId="30" fillId="0" borderId="33" xfId="0" applyNumberFormat="1" applyFont="1" applyFill="1" applyBorder="1" applyAlignment="1">
      <alignment horizontal="center" vertical="center" wrapText="1"/>
    </xf>
    <xf numFmtId="0" fontId="19" fillId="0" borderId="16" xfId="1" applyFont="1" applyFill="1" applyBorder="1" applyAlignment="1">
      <alignment horizontal="left" vertical="center" wrapText="1"/>
    </xf>
    <xf numFmtId="49" fontId="19" fillId="0" borderId="16" xfId="1" applyNumberFormat="1" applyFont="1" applyFill="1" applyBorder="1" applyAlignment="1">
      <alignment horizontal="center" vertical="center" wrapText="1"/>
    </xf>
    <xf numFmtId="49" fontId="19" fillId="0" borderId="16" xfId="1" applyNumberFormat="1" applyFont="1" applyFill="1" applyBorder="1" applyAlignment="1">
      <alignment vertical="center" wrapText="1"/>
    </xf>
    <xf numFmtId="164" fontId="21" fillId="0" borderId="16" xfId="0" applyNumberFormat="1" applyFont="1" applyFill="1" applyBorder="1" applyAlignment="1">
      <alignment horizontal="center" vertical="center" wrapText="1"/>
    </xf>
    <xf numFmtId="164" fontId="21" fillId="0" borderId="18" xfId="0" applyNumberFormat="1" applyFont="1" applyFill="1" applyBorder="1" applyAlignment="1">
      <alignment horizontal="center" vertical="center" wrapText="1"/>
    </xf>
    <xf numFmtId="49" fontId="12" fillId="0" borderId="21" xfId="1" applyNumberFormat="1" applyFont="1" applyFill="1" applyBorder="1" applyAlignment="1" applyProtection="1">
      <alignment horizontal="center" vertical="center" wrapText="1"/>
    </xf>
    <xf numFmtId="49" fontId="31" fillId="0" borderId="16" xfId="1" applyNumberFormat="1" applyFont="1" applyFill="1" applyBorder="1" applyAlignment="1">
      <alignment horizontal="left" vertical="center" wrapText="1"/>
    </xf>
    <xf numFmtId="164" fontId="19" fillId="0" borderId="30" xfId="0" applyNumberFormat="1" applyFont="1" applyFill="1" applyBorder="1" applyAlignment="1">
      <alignment horizontal="center" vertical="center" wrapText="1"/>
    </xf>
    <xf numFmtId="164" fontId="21" fillId="0" borderId="17" xfId="0" applyNumberFormat="1" applyFont="1" applyFill="1" applyBorder="1" applyAlignment="1">
      <alignment horizontal="center" vertical="center" wrapText="1"/>
    </xf>
    <xf numFmtId="165" fontId="19" fillId="0" borderId="16" xfId="0" applyNumberFormat="1" applyFont="1" applyFill="1" applyBorder="1" applyAlignment="1">
      <alignment horizontal="center" vertical="center" wrapText="1"/>
    </xf>
    <xf numFmtId="164" fontId="19" fillId="0" borderId="16" xfId="0" applyNumberFormat="1" applyFont="1" applyFill="1" applyBorder="1" applyAlignment="1">
      <alignment horizontal="center" vertical="center" wrapText="1"/>
    </xf>
    <xf numFmtId="164" fontId="19" fillId="0" borderId="18" xfId="0" applyNumberFormat="1" applyFont="1" applyFill="1" applyBorder="1" applyAlignment="1">
      <alignment horizontal="center" vertical="center" wrapText="1"/>
    </xf>
    <xf numFmtId="164" fontId="19" fillId="0" borderId="31" xfId="0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164" fontId="32" fillId="0" borderId="0" xfId="0" applyNumberFormat="1" applyFont="1" applyFill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7"/>
  <sheetViews>
    <sheetView tabSelected="1" zoomScale="60" zoomScaleNormal="60" workbookViewId="0">
      <selection sqref="A1:XFD1048576"/>
    </sheetView>
  </sheetViews>
  <sheetFormatPr defaultColWidth="8.85546875" defaultRowHeight="12.75"/>
  <cols>
    <col min="1" max="1" width="21.7109375" style="2" customWidth="1"/>
    <col min="2" max="2" width="12.42578125" style="2" customWidth="1"/>
    <col min="3" max="3" width="110" style="2" customWidth="1"/>
    <col min="4" max="4" width="31.5703125" style="2" customWidth="1"/>
    <col min="5" max="5" width="33.42578125" style="2" customWidth="1"/>
    <col min="6" max="6" width="25.85546875" style="2" hidden="1" customWidth="1"/>
    <col min="7" max="7" width="31.42578125" style="184" customWidth="1"/>
    <col min="8" max="8" width="17.28515625" style="2" customWidth="1"/>
    <col min="9" max="9" width="25.28515625" style="2" hidden="1" customWidth="1"/>
    <col min="10" max="10" width="27" style="185" customWidth="1"/>
    <col min="11" max="11" width="27.28515625" style="2" hidden="1" customWidth="1"/>
    <col min="12" max="12" width="25.140625" style="2" customWidth="1"/>
    <col min="13" max="13" width="9.85546875" style="2" customWidth="1"/>
    <col min="14" max="256" width="8.85546875" style="2"/>
    <col min="257" max="257" width="21.7109375" style="2" customWidth="1"/>
    <col min="258" max="258" width="12.42578125" style="2" customWidth="1"/>
    <col min="259" max="259" width="110" style="2" customWidth="1"/>
    <col min="260" max="260" width="31.5703125" style="2" customWidth="1"/>
    <col min="261" max="261" width="33.42578125" style="2" customWidth="1"/>
    <col min="262" max="262" width="0" style="2" hidden="1" customWidth="1"/>
    <col min="263" max="263" width="31.42578125" style="2" customWidth="1"/>
    <col min="264" max="264" width="17.28515625" style="2" customWidth="1"/>
    <col min="265" max="265" width="0" style="2" hidden="1" customWidth="1"/>
    <col min="266" max="266" width="27" style="2" customWidth="1"/>
    <col min="267" max="267" width="0" style="2" hidden="1" customWidth="1"/>
    <col min="268" max="268" width="25.140625" style="2" customWidth="1"/>
    <col min="269" max="269" width="9.85546875" style="2" customWidth="1"/>
    <col min="270" max="512" width="8.85546875" style="2"/>
    <col min="513" max="513" width="21.7109375" style="2" customWidth="1"/>
    <col min="514" max="514" width="12.42578125" style="2" customWidth="1"/>
    <col min="515" max="515" width="110" style="2" customWidth="1"/>
    <col min="516" max="516" width="31.5703125" style="2" customWidth="1"/>
    <col min="517" max="517" width="33.42578125" style="2" customWidth="1"/>
    <col min="518" max="518" width="0" style="2" hidden="1" customWidth="1"/>
    <col min="519" max="519" width="31.42578125" style="2" customWidth="1"/>
    <col min="520" max="520" width="17.28515625" style="2" customWidth="1"/>
    <col min="521" max="521" width="0" style="2" hidden="1" customWidth="1"/>
    <col min="522" max="522" width="27" style="2" customWidth="1"/>
    <col min="523" max="523" width="0" style="2" hidden="1" customWidth="1"/>
    <col min="524" max="524" width="25.140625" style="2" customWidth="1"/>
    <col min="525" max="525" width="9.85546875" style="2" customWidth="1"/>
    <col min="526" max="768" width="8.85546875" style="2"/>
    <col min="769" max="769" width="21.7109375" style="2" customWidth="1"/>
    <col min="770" max="770" width="12.42578125" style="2" customWidth="1"/>
    <col min="771" max="771" width="110" style="2" customWidth="1"/>
    <col min="772" max="772" width="31.5703125" style="2" customWidth="1"/>
    <col min="773" max="773" width="33.42578125" style="2" customWidth="1"/>
    <col min="774" max="774" width="0" style="2" hidden="1" customWidth="1"/>
    <col min="775" max="775" width="31.42578125" style="2" customWidth="1"/>
    <col min="776" max="776" width="17.28515625" style="2" customWidth="1"/>
    <col min="777" max="777" width="0" style="2" hidden="1" customWidth="1"/>
    <col min="778" max="778" width="27" style="2" customWidth="1"/>
    <col min="779" max="779" width="0" style="2" hidden="1" customWidth="1"/>
    <col min="780" max="780" width="25.140625" style="2" customWidth="1"/>
    <col min="781" max="781" width="9.85546875" style="2" customWidth="1"/>
    <col min="782" max="1024" width="8.85546875" style="2"/>
    <col min="1025" max="1025" width="21.7109375" style="2" customWidth="1"/>
    <col min="1026" max="1026" width="12.42578125" style="2" customWidth="1"/>
    <col min="1027" max="1027" width="110" style="2" customWidth="1"/>
    <col min="1028" max="1028" width="31.5703125" style="2" customWidth="1"/>
    <col min="1029" max="1029" width="33.42578125" style="2" customWidth="1"/>
    <col min="1030" max="1030" width="0" style="2" hidden="1" customWidth="1"/>
    <col min="1031" max="1031" width="31.42578125" style="2" customWidth="1"/>
    <col min="1032" max="1032" width="17.28515625" style="2" customWidth="1"/>
    <col min="1033" max="1033" width="0" style="2" hidden="1" customWidth="1"/>
    <col min="1034" max="1034" width="27" style="2" customWidth="1"/>
    <col min="1035" max="1035" width="0" style="2" hidden="1" customWidth="1"/>
    <col min="1036" max="1036" width="25.140625" style="2" customWidth="1"/>
    <col min="1037" max="1037" width="9.85546875" style="2" customWidth="1"/>
    <col min="1038" max="1280" width="8.85546875" style="2"/>
    <col min="1281" max="1281" width="21.7109375" style="2" customWidth="1"/>
    <col min="1282" max="1282" width="12.42578125" style="2" customWidth="1"/>
    <col min="1283" max="1283" width="110" style="2" customWidth="1"/>
    <col min="1284" max="1284" width="31.5703125" style="2" customWidth="1"/>
    <col min="1285" max="1285" width="33.42578125" style="2" customWidth="1"/>
    <col min="1286" max="1286" width="0" style="2" hidden="1" customWidth="1"/>
    <col min="1287" max="1287" width="31.42578125" style="2" customWidth="1"/>
    <col min="1288" max="1288" width="17.28515625" style="2" customWidth="1"/>
    <col min="1289" max="1289" width="0" style="2" hidden="1" customWidth="1"/>
    <col min="1290" max="1290" width="27" style="2" customWidth="1"/>
    <col min="1291" max="1291" width="0" style="2" hidden="1" customWidth="1"/>
    <col min="1292" max="1292" width="25.140625" style="2" customWidth="1"/>
    <col min="1293" max="1293" width="9.85546875" style="2" customWidth="1"/>
    <col min="1294" max="1536" width="8.85546875" style="2"/>
    <col min="1537" max="1537" width="21.7109375" style="2" customWidth="1"/>
    <col min="1538" max="1538" width="12.42578125" style="2" customWidth="1"/>
    <col min="1539" max="1539" width="110" style="2" customWidth="1"/>
    <col min="1540" max="1540" width="31.5703125" style="2" customWidth="1"/>
    <col min="1541" max="1541" width="33.42578125" style="2" customWidth="1"/>
    <col min="1542" max="1542" width="0" style="2" hidden="1" customWidth="1"/>
    <col min="1543" max="1543" width="31.42578125" style="2" customWidth="1"/>
    <col min="1544" max="1544" width="17.28515625" style="2" customWidth="1"/>
    <col min="1545" max="1545" width="0" style="2" hidden="1" customWidth="1"/>
    <col min="1546" max="1546" width="27" style="2" customWidth="1"/>
    <col min="1547" max="1547" width="0" style="2" hidden="1" customWidth="1"/>
    <col min="1548" max="1548" width="25.140625" style="2" customWidth="1"/>
    <col min="1549" max="1549" width="9.85546875" style="2" customWidth="1"/>
    <col min="1550" max="1792" width="8.85546875" style="2"/>
    <col min="1793" max="1793" width="21.7109375" style="2" customWidth="1"/>
    <col min="1794" max="1794" width="12.42578125" style="2" customWidth="1"/>
    <col min="1795" max="1795" width="110" style="2" customWidth="1"/>
    <col min="1796" max="1796" width="31.5703125" style="2" customWidth="1"/>
    <col min="1797" max="1797" width="33.42578125" style="2" customWidth="1"/>
    <col min="1798" max="1798" width="0" style="2" hidden="1" customWidth="1"/>
    <col min="1799" max="1799" width="31.42578125" style="2" customWidth="1"/>
    <col min="1800" max="1800" width="17.28515625" style="2" customWidth="1"/>
    <col min="1801" max="1801" width="0" style="2" hidden="1" customWidth="1"/>
    <col min="1802" max="1802" width="27" style="2" customWidth="1"/>
    <col min="1803" max="1803" width="0" style="2" hidden="1" customWidth="1"/>
    <col min="1804" max="1804" width="25.140625" style="2" customWidth="1"/>
    <col min="1805" max="1805" width="9.85546875" style="2" customWidth="1"/>
    <col min="1806" max="2048" width="8.85546875" style="2"/>
    <col min="2049" max="2049" width="21.7109375" style="2" customWidth="1"/>
    <col min="2050" max="2050" width="12.42578125" style="2" customWidth="1"/>
    <col min="2051" max="2051" width="110" style="2" customWidth="1"/>
    <col min="2052" max="2052" width="31.5703125" style="2" customWidth="1"/>
    <col min="2053" max="2053" width="33.42578125" style="2" customWidth="1"/>
    <col min="2054" max="2054" width="0" style="2" hidden="1" customWidth="1"/>
    <col min="2055" max="2055" width="31.42578125" style="2" customWidth="1"/>
    <col min="2056" max="2056" width="17.28515625" style="2" customWidth="1"/>
    <col min="2057" max="2057" width="0" style="2" hidden="1" customWidth="1"/>
    <col min="2058" max="2058" width="27" style="2" customWidth="1"/>
    <col min="2059" max="2059" width="0" style="2" hidden="1" customWidth="1"/>
    <col min="2060" max="2060" width="25.140625" style="2" customWidth="1"/>
    <col min="2061" max="2061" width="9.85546875" style="2" customWidth="1"/>
    <col min="2062" max="2304" width="8.85546875" style="2"/>
    <col min="2305" max="2305" width="21.7109375" style="2" customWidth="1"/>
    <col min="2306" max="2306" width="12.42578125" style="2" customWidth="1"/>
    <col min="2307" max="2307" width="110" style="2" customWidth="1"/>
    <col min="2308" max="2308" width="31.5703125" style="2" customWidth="1"/>
    <col min="2309" max="2309" width="33.42578125" style="2" customWidth="1"/>
    <col min="2310" max="2310" width="0" style="2" hidden="1" customWidth="1"/>
    <col min="2311" max="2311" width="31.42578125" style="2" customWidth="1"/>
    <col min="2312" max="2312" width="17.28515625" style="2" customWidth="1"/>
    <col min="2313" max="2313" width="0" style="2" hidden="1" customWidth="1"/>
    <col min="2314" max="2314" width="27" style="2" customWidth="1"/>
    <col min="2315" max="2315" width="0" style="2" hidden="1" customWidth="1"/>
    <col min="2316" max="2316" width="25.140625" style="2" customWidth="1"/>
    <col min="2317" max="2317" width="9.85546875" style="2" customWidth="1"/>
    <col min="2318" max="2560" width="8.85546875" style="2"/>
    <col min="2561" max="2561" width="21.7109375" style="2" customWidth="1"/>
    <col min="2562" max="2562" width="12.42578125" style="2" customWidth="1"/>
    <col min="2563" max="2563" width="110" style="2" customWidth="1"/>
    <col min="2564" max="2564" width="31.5703125" style="2" customWidth="1"/>
    <col min="2565" max="2565" width="33.42578125" style="2" customWidth="1"/>
    <col min="2566" max="2566" width="0" style="2" hidden="1" customWidth="1"/>
    <col min="2567" max="2567" width="31.42578125" style="2" customWidth="1"/>
    <col min="2568" max="2568" width="17.28515625" style="2" customWidth="1"/>
    <col min="2569" max="2569" width="0" style="2" hidden="1" customWidth="1"/>
    <col min="2570" max="2570" width="27" style="2" customWidth="1"/>
    <col min="2571" max="2571" width="0" style="2" hidden="1" customWidth="1"/>
    <col min="2572" max="2572" width="25.140625" style="2" customWidth="1"/>
    <col min="2573" max="2573" width="9.85546875" style="2" customWidth="1"/>
    <col min="2574" max="2816" width="8.85546875" style="2"/>
    <col min="2817" max="2817" width="21.7109375" style="2" customWidth="1"/>
    <col min="2818" max="2818" width="12.42578125" style="2" customWidth="1"/>
    <col min="2819" max="2819" width="110" style="2" customWidth="1"/>
    <col min="2820" max="2820" width="31.5703125" style="2" customWidth="1"/>
    <col min="2821" max="2821" width="33.42578125" style="2" customWidth="1"/>
    <col min="2822" max="2822" width="0" style="2" hidden="1" customWidth="1"/>
    <col min="2823" max="2823" width="31.42578125" style="2" customWidth="1"/>
    <col min="2824" max="2824" width="17.28515625" style="2" customWidth="1"/>
    <col min="2825" max="2825" width="0" style="2" hidden="1" customWidth="1"/>
    <col min="2826" max="2826" width="27" style="2" customWidth="1"/>
    <col min="2827" max="2827" width="0" style="2" hidden="1" customWidth="1"/>
    <col min="2828" max="2828" width="25.140625" style="2" customWidth="1"/>
    <col min="2829" max="2829" width="9.85546875" style="2" customWidth="1"/>
    <col min="2830" max="3072" width="8.85546875" style="2"/>
    <col min="3073" max="3073" width="21.7109375" style="2" customWidth="1"/>
    <col min="3074" max="3074" width="12.42578125" style="2" customWidth="1"/>
    <col min="3075" max="3075" width="110" style="2" customWidth="1"/>
    <col min="3076" max="3076" width="31.5703125" style="2" customWidth="1"/>
    <col min="3077" max="3077" width="33.42578125" style="2" customWidth="1"/>
    <col min="3078" max="3078" width="0" style="2" hidden="1" customWidth="1"/>
    <col min="3079" max="3079" width="31.42578125" style="2" customWidth="1"/>
    <col min="3080" max="3080" width="17.28515625" style="2" customWidth="1"/>
    <col min="3081" max="3081" width="0" style="2" hidden="1" customWidth="1"/>
    <col min="3082" max="3082" width="27" style="2" customWidth="1"/>
    <col min="3083" max="3083" width="0" style="2" hidden="1" customWidth="1"/>
    <col min="3084" max="3084" width="25.140625" style="2" customWidth="1"/>
    <col min="3085" max="3085" width="9.85546875" style="2" customWidth="1"/>
    <col min="3086" max="3328" width="8.85546875" style="2"/>
    <col min="3329" max="3329" width="21.7109375" style="2" customWidth="1"/>
    <col min="3330" max="3330" width="12.42578125" style="2" customWidth="1"/>
    <col min="3331" max="3331" width="110" style="2" customWidth="1"/>
    <col min="3332" max="3332" width="31.5703125" style="2" customWidth="1"/>
    <col min="3333" max="3333" width="33.42578125" style="2" customWidth="1"/>
    <col min="3334" max="3334" width="0" style="2" hidden="1" customWidth="1"/>
    <col min="3335" max="3335" width="31.42578125" style="2" customWidth="1"/>
    <col min="3336" max="3336" width="17.28515625" style="2" customWidth="1"/>
    <col min="3337" max="3337" width="0" style="2" hidden="1" customWidth="1"/>
    <col min="3338" max="3338" width="27" style="2" customWidth="1"/>
    <col min="3339" max="3339" width="0" style="2" hidden="1" customWidth="1"/>
    <col min="3340" max="3340" width="25.140625" style="2" customWidth="1"/>
    <col min="3341" max="3341" width="9.85546875" style="2" customWidth="1"/>
    <col min="3342" max="3584" width="8.85546875" style="2"/>
    <col min="3585" max="3585" width="21.7109375" style="2" customWidth="1"/>
    <col min="3586" max="3586" width="12.42578125" style="2" customWidth="1"/>
    <col min="3587" max="3587" width="110" style="2" customWidth="1"/>
    <col min="3588" max="3588" width="31.5703125" style="2" customWidth="1"/>
    <col min="3589" max="3589" width="33.42578125" style="2" customWidth="1"/>
    <col min="3590" max="3590" width="0" style="2" hidden="1" customWidth="1"/>
    <col min="3591" max="3591" width="31.42578125" style="2" customWidth="1"/>
    <col min="3592" max="3592" width="17.28515625" style="2" customWidth="1"/>
    <col min="3593" max="3593" width="0" style="2" hidden="1" customWidth="1"/>
    <col min="3594" max="3594" width="27" style="2" customWidth="1"/>
    <col min="3595" max="3595" width="0" style="2" hidden="1" customWidth="1"/>
    <col min="3596" max="3596" width="25.140625" style="2" customWidth="1"/>
    <col min="3597" max="3597" width="9.85546875" style="2" customWidth="1"/>
    <col min="3598" max="3840" width="8.85546875" style="2"/>
    <col min="3841" max="3841" width="21.7109375" style="2" customWidth="1"/>
    <col min="3842" max="3842" width="12.42578125" style="2" customWidth="1"/>
    <col min="3843" max="3843" width="110" style="2" customWidth="1"/>
    <col min="3844" max="3844" width="31.5703125" style="2" customWidth="1"/>
    <col min="3845" max="3845" width="33.42578125" style="2" customWidth="1"/>
    <col min="3846" max="3846" width="0" style="2" hidden="1" customWidth="1"/>
    <col min="3847" max="3847" width="31.42578125" style="2" customWidth="1"/>
    <col min="3848" max="3848" width="17.28515625" style="2" customWidth="1"/>
    <col min="3849" max="3849" width="0" style="2" hidden="1" customWidth="1"/>
    <col min="3850" max="3850" width="27" style="2" customWidth="1"/>
    <col min="3851" max="3851" width="0" style="2" hidden="1" customWidth="1"/>
    <col min="3852" max="3852" width="25.140625" style="2" customWidth="1"/>
    <col min="3853" max="3853" width="9.85546875" style="2" customWidth="1"/>
    <col min="3854" max="4096" width="8.85546875" style="2"/>
    <col min="4097" max="4097" width="21.7109375" style="2" customWidth="1"/>
    <col min="4098" max="4098" width="12.42578125" style="2" customWidth="1"/>
    <col min="4099" max="4099" width="110" style="2" customWidth="1"/>
    <col min="4100" max="4100" width="31.5703125" style="2" customWidth="1"/>
    <col min="4101" max="4101" width="33.42578125" style="2" customWidth="1"/>
    <col min="4102" max="4102" width="0" style="2" hidden="1" customWidth="1"/>
    <col min="4103" max="4103" width="31.42578125" style="2" customWidth="1"/>
    <col min="4104" max="4104" width="17.28515625" style="2" customWidth="1"/>
    <col min="4105" max="4105" width="0" style="2" hidden="1" customWidth="1"/>
    <col min="4106" max="4106" width="27" style="2" customWidth="1"/>
    <col min="4107" max="4107" width="0" style="2" hidden="1" customWidth="1"/>
    <col min="4108" max="4108" width="25.140625" style="2" customWidth="1"/>
    <col min="4109" max="4109" width="9.85546875" style="2" customWidth="1"/>
    <col min="4110" max="4352" width="8.85546875" style="2"/>
    <col min="4353" max="4353" width="21.7109375" style="2" customWidth="1"/>
    <col min="4354" max="4354" width="12.42578125" style="2" customWidth="1"/>
    <col min="4355" max="4355" width="110" style="2" customWidth="1"/>
    <col min="4356" max="4356" width="31.5703125" style="2" customWidth="1"/>
    <col min="4357" max="4357" width="33.42578125" style="2" customWidth="1"/>
    <col min="4358" max="4358" width="0" style="2" hidden="1" customWidth="1"/>
    <col min="4359" max="4359" width="31.42578125" style="2" customWidth="1"/>
    <col min="4360" max="4360" width="17.28515625" style="2" customWidth="1"/>
    <col min="4361" max="4361" width="0" style="2" hidden="1" customWidth="1"/>
    <col min="4362" max="4362" width="27" style="2" customWidth="1"/>
    <col min="4363" max="4363" width="0" style="2" hidden="1" customWidth="1"/>
    <col min="4364" max="4364" width="25.140625" style="2" customWidth="1"/>
    <col min="4365" max="4365" width="9.85546875" style="2" customWidth="1"/>
    <col min="4366" max="4608" width="8.85546875" style="2"/>
    <col min="4609" max="4609" width="21.7109375" style="2" customWidth="1"/>
    <col min="4610" max="4610" width="12.42578125" style="2" customWidth="1"/>
    <col min="4611" max="4611" width="110" style="2" customWidth="1"/>
    <col min="4612" max="4612" width="31.5703125" style="2" customWidth="1"/>
    <col min="4613" max="4613" width="33.42578125" style="2" customWidth="1"/>
    <col min="4614" max="4614" width="0" style="2" hidden="1" customWidth="1"/>
    <col min="4615" max="4615" width="31.42578125" style="2" customWidth="1"/>
    <col min="4616" max="4616" width="17.28515625" style="2" customWidth="1"/>
    <col min="4617" max="4617" width="0" style="2" hidden="1" customWidth="1"/>
    <col min="4618" max="4618" width="27" style="2" customWidth="1"/>
    <col min="4619" max="4619" width="0" style="2" hidden="1" customWidth="1"/>
    <col min="4620" max="4620" width="25.140625" style="2" customWidth="1"/>
    <col min="4621" max="4621" width="9.85546875" style="2" customWidth="1"/>
    <col min="4622" max="4864" width="8.85546875" style="2"/>
    <col min="4865" max="4865" width="21.7109375" style="2" customWidth="1"/>
    <col min="4866" max="4866" width="12.42578125" style="2" customWidth="1"/>
    <col min="4867" max="4867" width="110" style="2" customWidth="1"/>
    <col min="4868" max="4868" width="31.5703125" style="2" customWidth="1"/>
    <col min="4869" max="4869" width="33.42578125" style="2" customWidth="1"/>
    <col min="4870" max="4870" width="0" style="2" hidden="1" customWidth="1"/>
    <col min="4871" max="4871" width="31.42578125" style="2" customWidth="1"/>
    <col min="4872" max="4872" width="17.28515625" style="2" customWidth="1"/>
    <col min="4873" max="4873" width="0" style="2" hidden="1" customWidth="1"/>
    <col min="4874" max="4874" width="27" style="2" customWidth="1"/>
    <col min="4875" max="4875" width="0" style="2" hidden="1" customWidth="1"/>
    <col min="4876" max="4876" width="25.140625" style="2" customWidth="1"/>
    <col min="4877" max="4877" width="9.85546875" style="2" customWidth="1"/>
    <col min="4878" max="5120" width="8.85546875" style="2"/>
    <col min="5121" max="5121" width="21.7109375" style="2" customWidth="1"/>
    <col min="5122" max="5122" width="12.42578125" style="2" customWidth="1"/>
    <col min="5123" max="5123" width="110" style="2" customWidth="1"/>
    <col min="5124" max="5124" width="31.5703125" style="2" customWidth="1"/>
    <col min="5125" max="5125" width="33.42578125" style="2" customWidth="1"/>
    <col min="5126" max="5126" width="0" style="2" hidden="1" customWidth="1"/>
    <col min="5127" max="5127" width="31.42578125" style="2" customWidth="1"/>
    <col min="5128" max="5128" width="17.28515625" style="2" customWidth="1"/>
    <col min="5129" max="5129" width="0" style="2" hidden="1" customWidth="1"/>
    <col min="5130" max="5130" width="27" style="2" customWidth="1"/>
    <col min="5131" max="5131" width="0" style="2" hidden="1" customWidth="1"/>
    <col min="5132" max="5132" width="25.140625" style="2" customWidth="1"/>
    <col min="5133" max="5133" width="9.85546875" style="2" customWidth="1"/>
    <col min="5134" max="5376" width="8.85546875" style="2"/>
    <col min="5377" max="5377" width="21.7109375" style="2" customWidth="1"/>
    <col min="5378" max="5378" width="12.42578125" style="2" customWidth="1"/>
    <col min="5379" max="5379" width="110" style="2" customWidth="1"/>
    <col min="5380" max="5380" width="31.5703125" style="2" customWidth="1"/>
    <col min="5381" max="5381" width="33.42578125" style="2" customWidth="1"/>
    <col min="5382" max="5382" width="0" style="2" hidden="1" customWidth="1"/>
    <col min="5383" max="5383" width="31.42578125" style="2" customWidth="1"/>
    <col min="5384" max="5384" width="17.28515625" style="2" customWidth="1"/>
    <col min="5385" max="5385" width="0" style="2" hidden="1" customWidth="1"/>
    <col min="5386" max="5386" width="27" style="2" customWidth="1"/>
    <col min="5387" max="5387" width="0" style="2" hidden="1" customWidth="1"/>
    <col min="5388" max="5388" width="25.140625" style="2" customWidth="1"/>
    <col min="5389" max="5389" width="9.85546875" style="2" customWidth="1"/>
    <col min="5390" max="5632" width="8.85546875" style="2"/>
    <col min="5633" max="5633" width="21.7109375" style="2" customWidth="1"/>
    <col min="5634" max="5634" width="12.42578125" style="2" customWidth="1"/>
    <col min="5635" max="5635" width="110" style="2" customWidth="1"/>
    <col min="5636" max="5636" width="31.5703125" style="2" customWidth="1"/>
    <col min="5637" max="5637" width="33.42578125" style="2" customWidth="1"/>
    <col min="5638" max="5638" width="0" style="2" hidden="1" customWidth="1"/>
    <col min="5639" max="5639" width="31.42578125" style="2" customWidth="1"/>
    <col min="5640" max="5640" width="17.28515625" style="2" customWidth="1"/>
    <col min="5641" max="5641" width="0" style="2" hidden="1" customWidth="1"/>
    <col min="5642" max="5642" width="27" style="2" customWidth="1"/>
    <col min="5643" max="5643" width="0" style="2" hidden="1" customWidth="1"/>
    <col min="5644" max="5644" width="25.140625" style="2" customWidth="1"/>
    <col min="5645" max="5645" width="9.85546875" style="2" customWidth="1"/>
    <col min="5646" max="5888" width="8.85546875" style="2"/>
    <col min="5889" max="5889" width="21.7109375" style="2" customWidth="1"/>
    <col min="5890" max="5890" width="12.42578125" style="2" customWidth="1"/>
    <col min="5891" max="5891" width="110" style="2" customWidth="1"/>
    <col min="5892" max="5892" width="31.5703125" style="2" customWidth="1"/>
    <col min="5893" max="5893" width="33.42578125" style="2" customWidth="1"/>
    <col min="5894" max="5894" width="0" style="2" hidden="1" customWidth="1"/>
    <col min="5895" max="5895" width="31.42578125" style="2" customWidth="1"/>
    <col min="5896" max="5896" width="17.28515625" style="2" customWidth="1"/>
    <col min="5897" max="5897" width="0" style="2" hidden="1" customWidth="1"/>
    <col min="5898" max="5898" width="27" style="2" customWidth="1"/>
    <col min="5899" max="5899" width="0" style="2" hidden="1" customWidth="1"/>
    <col min="5900" max="5900" width="25.140625" style="2" customWidth="1"/>
    <col min="5901" max="5901" width="9.85546875" style="2" customWidth="1"/>
    <col min="5902" max="6144" width="8.85546875" style="2"/>
    <col min="6145" max="6145" width="21.7109375" style="2" customWidth="1"/>
    <col min="6146" max="6146" width="12.42578125" style="2" customWidth="1"/>
    <col min="6147" max="6147" width="110" style="2" customWidth="1"/>
    <col min="6148" max="6148" width="31.5703125" style="2" customWidth="1"/>
    <col min="6149" max="6149" width="33.42578125" style="2" customWidth="1"/>
    <col min="6150" max="6150" width="0" style="2" hidden="1" customWidth="1"/>
    <col min="6151" max="6151" width="31.42578125" style="2" customWidth="1"/>
    <col min="6152" max="6152" width="17.28515625" style="2" customWidth="1"/>
    <col min="6153" max="6153" width="0" style="2" hidden="1" customWidth="1"/>
    <col min="6154" max="6154" width="27" style="2" customWidth="1"/>
    <col min="6155" max="6155" width="0" style="2" hidden="1" customWidth="1"/>
    <col min="6156" max="6156" width="25.140625" style="2" customWidth="1"/>
    <col min="6157" max="6157" width="9.85546875" style="2" customWidth="1"/>
    <col min="6158" max="6400" width="8.85546875" style="2"/>
    <col min="6401" max="6401" width="21.7109375" style="2" customWidth="1"/>
    <col min="6402" max="6402" width="12.42578125" style="2" customWidth="1"/>
    <col min="6403" max="6403" width="110" style="2" customWidth="1"/>
    <col min="6404" max="6404" width="31.5703125" style="2" customWidth="1"/>
    <col min="6405" max="6405" width="33.42578125" style="2" customWidth="1"/>
    <col min="6406" max="6406" width="0" style="2" hidden="1" customWidth="1"/>
    <col min="6407" max="6407" width="31.42578125" style="2" customWidth="1"/>
    <col min="6408" max="6408" width="17.28515625" style="2" customWidth="1"/>
    <col min="6409" max="6409" width="0" style="2" hidden="1" customWidth="1"/>
    <col min="6410" max="6410" width="27" style="2" customWidth="1"/>
    <col min="6411" max="6411" width="0" style="2" hidden="1" customWidth="1"/>
    <col min="6412" max="6412" width="25.140625" style="2" customWidth="1"/>
    <col min="6413" max="6413" width="9.85546875" style="2" customWidth="1"/>
    <col min="6414" max="6656" width="8.85546875" style="2"/>
    <col min="6657" max="6657" width="21.7109375" style="2" customWidth="1"/>
    <col min="6658" max="6658" width="12.42578125" style="2" customWidth="1"/>
    <col min="6659" max="6659" width="110" style="2" customWidth="1"/>
    <col min="6660" max="6660" width="31.5703125" style="2" customWidth="1"/>
    <col min="6661" max="6661" width="33.42578125" style="2" customWidth="1"/>
    <col min="6662" max="6662" width="0" style="2" hidden="1" customWidth="1"/>
    <col min="6663" max="6663" width="31.42578125" style="2" customWidth="1"/>
    <col min="6664" max="6664" width="17.28515625" style="2" customWidth="1"/>
    <col min="6665" max="6665" width="0" style="2" hidden="1" customWidth="1"/>
    <col min="6666" max="6666" width="27" style="2" customWidth="1"/>
    <col min="6667" max="6667" width="0" style="2" hidden="1" customWidth="1"/>
    <col min="6668" max="6668" width="25.140625" style="2" customWidth="1"/>
    <col min="6669" max="6669" width="9.85546875" style="2" customWidth="1"/>
    <col min="6670" max="6912" width="8.85546875" style="2"/>
    <col min="6913" max="6913" width="21.7109375" style="2" customWidth="1"/>
    <col min="6914" max="6914" width="12.42578125" style="2" customWidth="1"/>
    <col min="6915" max="6915" width="110" style="2" customWidth="1"/>
    <col min="6916" max="6916" width="31.5703125" style="2" customWidth="1"/>
    <col min="6917" max="6917" width="33.42578125" style="2" customWidth="1"/>
    <col min="6918" max="6918" width="0" style="2" hidden="1" customWidth="1"/>
    <col min="6919" max="6919" width="31.42578125" style="2" customWidth="1"/>
    <col min="6920" max="6920" width="17.28515625" style="2" customWidth="1"/>
    <col min="6921" max="6921" width="0" style="2" hidden="1" customWidth="1"/>
    <col min="6922" max="6922" width="27" style="2" customWidth="1"/>
    <col min="6923" max="6923" width="0" style="2" hidden="1" customWidth="1"/>
    <col min="6924" max="6924" width="25.140625" style="2" customWidth="1"/>
    <col min="6925" max="6925" width="9.85546875" style="2" customWidth="1"/>
    <col min="6926" max="7168" width="8.85546875" style="2"/>
    <col min="7169" max="7169" width="21.7109375" style="2" customWidth="1"/>
    <col min="7170" max="7170" width="12.42578125" style="2" customWidth="1"/>
    <col min="7171" max="7171" width="110" style="2" customWidth="1"/>
    <col min="7172" max="7172" width="31.5703125" style="2" customWidth="1"/>
    <col min="7173" max="7173" width="33.42578125" style="2" customWidth="1"/>
    <col min="7174" max="7174" width="0" style="2" hidden="1" customWidth="1"/>
    <col min="7175" max="7175" width="31.42578125" style="2" customWidth="1"/>
    <col min="7176" max="7176" width="17.28515625" style="2" customWidth="1"/>
    <col min="7177" max="7177" width="0" style="2" hidden="1" customWidth="1"/>
    <col min="7178" max="7178" width="27" style="2" customWidth="1"/>
    <col min="7179" max="7179" width="0" style="2" hidden="1" customWidth="1"/>
    <col min="7180" max="7180" width="25.140625" style="2" customWidth="1"/>
    <col min="7181" max="7181" width="9.85546875" style="2" customWidth="1"/>
    <col min="7182" max="7424" width="8.85546875" style="2"/>
    <col min="7425" max="7425" width="21.7109375" style="2" customWidth="1"/>
    <col min="7426" max="7426" width="12.42578125" style="2" customWidth="1"/>
    <col min="7427" max="7427" width="110" style="2" customWidth="1"/>
    <col min="7428" max="7428" width="31.5703125" style="2" customWidth="1"/>
    <col min="7429" max="7429" width="33.42578125" style="2" customWidth="1"/>
    <col min="7430" max="7430" width="0" style="2" hidden="1" customWidth="1"/>
    <col min="7431" max="7431" width="31.42578125" style="2" customWidth="1"/>
    <col min="7432" max="7432" width="17.28515625" style="2" customWidth="1"/>
    <col min="7433" max="7433" width="0" style="2" hidden="1" customWidth="1"/>
    <col min="7434" max="7434" width="27" style="2" customWidth="1"/>
    <col min="7435" max="7435" width="0" style="2" hidden="1" customWidth="1"/>
    <col min="7436" max="7436" width="25.140625" style="2" customWidth="1"/>
    <col min="7437" max="7437" width="9.85546875" style="2" customWidth="1"/>
    <col min="7438" max="7680" width="8.85546875" style="2"/>
    <col min="7681" max="7681" width="21.7109375" style="2" customWidth="1"/>
    <col min="7682" max="7682" width="12.42578125" style="2" customWidth="1"/>
    <col min="7683" max="7683" width="110" style="2" customWidth="1"/>
    <col min="7684" max="7684" width="31.5703125" style="2" customWidth="1"/>
    <col min="7685" max="7685" width="33.42578125" style="2" customWidth="1"/>
    <col min="7686" max="7686" width="0" style="2" hidden="1" customWidth="1"/>
    <col min="7687" max="7687" width="31.42578125" style="2" customWidth="1"/>
    <col min="7688" max="7688" width="17.28515625" style="2" customWidth="1"/>
    <col min="7689" max="7689" width="0" style="2" hidden="1" customWidth="1"/>
    <col min="7690" max="7690" width="27" style="2" customWidth="1"/>
    <col min="7691" max="7691" width="0" style="2" hidden="1" customWidth="1"/>
    <col min="7692" max="7692" width="25.140625" style="2" customWidth="1"/>
    <col min="7693" max="7693" width="9.85546875" style="2" customWidth="1"/>
    <col min="7694" max="7936" width="8.85546875" style="2"/>
    <col min="7937" max="7937" width="21.7109375" style="2" customWidth="1"/>
    <col min="7938" max="7938" width="12.42578125" style="2" customWidth="1"/>
    <col min="7939" max="7939" width="110" style="2" customWidth="1"/>
    <col min="7940" max="7940" width="31.5703125" style="2" customWidth="1"/>
    <col min="7941" max="7941" width="33.42578125" style="2" customWidth="1"/>
    <col min="7942" max="7942" width="0" style="2" hidden="1" customWidth="1"/>
    <col min="7943" max="7943" width="31.42578125" style="2" customWidth="1"/>
    <col min="7944" max="7944" width="17.28515625" style="2" customWidth="1"/>
    <col min="7945" max="7945" width="0" style="2" hidden="1" customWidth="1"/>
    <col min="7946" max="7946" width="27" style="2" customWidth="1"/>
    <col min="7947" max="7947" width="0" style="2" hidden="1" customWidth="1"/>
    <col min="7948" max="7948" width="25.140625" style="2" customWidth="1"/>
    <col min="7949" max="7949" width="9.85546875" style="2" customWidth="1"/>
    <col min="7950" max="8192" width="8.85546875" style="2"/>
    <col min="8193" max="8193" width="21.7109375" style="2" customWidth="1"/>
    <col min="8194" max="8194" width="12.42578125" style="2" customWidth="1"/>
    <col min="8195" max="8195" width="110" style="2" customWidth="1"/>
    <col min="8196" max="8196" width="31.5703125" style="2" customWidth="1"/>
    <col min="8197" max="8197" width="33.42578125" style="2" customWidth="1"/>
    <col min="8198" max="8198" width="0" style="2" hidden="1" customWidth="1"/>
    <col min="8199" max="8199" width="31.42578125" style="2" customWidth="1"/>
    <col min="8200" max="8200" width="17.28515625" style="2" customWidth="1"/>
    <col min="8201" max="8201" width="0" style="2" hidden="1" customWidth="1"/>
    <col min="8202" max="8202" width="27" style="2" customWidth="1"/>
    <col min="8203" max="8203" width="0" style="2" hidden="1" customWidth="1"/>
    <col min="8204" max="8204" width="25.140625" style="2" customWidth="1"/>
    <col min="8205" max="8205" width="9.85546875" style="2" customWidth="1"/>
    <col min="8206" max="8448" width="8.85546875" style="2"/>
    <col min="8449" max="8449" width="21.7109375" style="2" customWidth="1"/>
    <col min="8450" max="8450" width="12.42578125" style="2" customWidth="1"/>
    <col min="8451" max="8451" width="110" style="2" customWidth="1"/>
    <col min="8452" max="8452" width="31.5703125" style="2" customWidth="1"/>
    <col min="8453" max="8453" width="33.42578125" style="2" customWidth="1"/>
    <col min="8454" max="8454" width="0" style="2" hidden="1" customWidth="1"/>
    <col min="8455" max="8455" width="31.42578125" style="2" customWidth="1"/>
    <col min="8456" max="8456" width="17.28515625" style="2" customWidth="1"/>
    <col min="8457" max="8457" width="0" style="2" hidden="1" customWidth="1"/>
    <col min="8458" max="8458" width="27" style="2" customWidth="1"/>
    <col min="8459" max="8459" width="0" style="2" hidden="1" customWidth="1"/>
    <col min="8460" max="8460" width="25.140625" style="2" customWidth="1"/>
    <col min="8461" max="8461" width="9.85546875" style="2" customWidth="1"/>
    <col min="8462" max="8704" width="8.85546875" style="2"/>
    <col min="8705" max="8705" width="21.7109375" style="2" customWidth="1"/>
    <col min="8706" max="8706" width="12.42578125" style="2" customWidth="1"/>
    <col min="8707" max="8707" width="110" style="2" customWidth="1"/>
    <col min="8708" max="8708" width="31.5703125" style="2" customWidth="1"/>
    <col min="8709" max="8709" width="33.42578125" style="2" customWidth="1"/>
    <col min="8710" max="8710" width="0" style="2" hidden="1" customWidth="1"/>
    <col min="8711" max="8711" width="31.42578125" style="2" customWidth="1"/>
    <col min="8712" max="8712" width="17.28515625" style="2" customWidth="1"/>
    <col min="8713" max="8713" width="0" style="2" hidden="1" customWidth="1"/>
    <col min="8714" max="8714" width="27" style="2" customWidth="1"/>
    <col min="8715" max="8715" width="0" style="2" hidden="1" customWidth="1"/>
    <col min="8716" max="8716" width="25.140625" style="2" customWidth="1"/>
    <col min="8717" max="8717" width="9.85546875" style="2" customWidth="1"/>
    <col min="8718" max="8960" width="8.85546875" style="2"/>
    <col min="8961" max="8961" width="21.7109375" style="2" customWidth="1"/>
    <col min="8962" max="8962" width="12.42578125" style="2" customWidth="1"/>
    <col min="8963" max="8963" width="110" style="2" customWidth="1"/>
    <col min="8964" max="8964" width="31.5703125" style="2" customWidth="1"/>
    <col min="8965" max="8965" width="33.42578125" style="2" customWidth="1"/>
    <col min="8966" max="8966" width="0" style="2" hidden="1" customWidth="1"/>
    <col min="8967" max="8967" width="31.42578125" style="2" customWidth="1"/>
    <col min="8968" max="8968" width="17.28515625" style="2" customWidth="1"/>
    <col min="8969" max="8969" width="0" style="2" hidden="1" customWidth="1"/>
    <col min="8970" max="8970" width="27" style="2" customWidth="1"/>
    <col min="8971" max="8971" width="0" style="2" hidden="1" customWidth="1"/>
    <col min="8972" max="8972" width="25.140625" style="2" customWidth="1"/>
    <col min="8973" max="8973" width="9.85546875" style="2" customWidth="1"/>
    <col min="8974" max="9216" width="8.85546875" style="2"/>
    <col min="9217" max="9217" width="21.7109375" style="2" customWidth="1"/>
    <col min="9218" max="9218" width="12.42578125" style="2" customWidth="1"/>
    <col min="9219" max="9219" width="110" style="2" customWidth="1"/>
    <col min="9220" max="9220" width="31.5703125" style="2" customWidth="1"/>
    <col min="9221" max="9221" width="33.42578125" style="2" customWidth="1"/>
    <col min="9222" max="9222" width="0" style="2" hidden="1" customWidth="1"/>
    <col min="9223" max="9223" width="31.42578125" style="2" customWidth="1"/>
    <col min="9224" max="9224" width="17.28515625" style="2" customWidth="1"/>
    <col min="9225" max="9225" width="0" style="2" hidden="1" customWidth="1"/>
    <col min="9226" max="9226" width="27" style="2" customWidth="1"/>
    <col min="9227" max="9227" width="0" style="2" hidden="1" customWidth="1"/>
    <col min="9228" max="9228" width="25.140625" style="2" customWidth="1"/>
    <col min="9229" max="9229" width="9.85546875" style="2" customWidth="1"/>
    <col min="9230" max="9472" width="8.85546875" style="2"/>
    <col min="9473" max="9473" width="21.7109375" style="2" customWidth="1"/>
    <col min="9474" max="9474" width="12.42578125" style="2" customWidth="1"/>
    <col min="9475" max="9475" width="110" style="2" customWidth="1"/>
    <col min="9476" max="9476" width="31.5703125" style="2" customWidth="1"/>
    <col min="9477" max="9477" width="33.42578125" style="2" customWidth="1"/>
    <col min="9478" max="9478" width="0" style="2" hidden="1" customWidth="1"/>
    <col min="9479" max="9479" width="31.42578125" style="2" customWidth="1"/>
    <col min="9480" max="9480" width="17.28515625" style="2" customWidth="1"/>
    <col min="9481" max="9481" width="0" style="2" hidden="1" customWidth="1"/>
    <col min="9482" max="9482" width="27" style="2" customWidth="1"/>
    <col min="9483" max="9483" width="0" style="2" hidden="1" customWidth="1"/>
    <col min="9484" max="9484" width="25.140625" style="2" customWidth="1"/>
    <col min="9485" max="9485" width="9.85546875" style="2" customWidth="1"/>
    <col min="9486" max="9728" width="8.85546875" style="2"/>
    <col min="9729" max="9729" width="21.7109375" style="2" customWidth="1"/>
    <col min="9730" max="9730" width="12.42578125" style="2" customWidth="1"/>
    <col min="9731" max="9731" width="110" style="2" customWidth="1"/>
    <col min="9732" max="9732" width="31.5703125" style="2" customWidth="1"/>
    <col min="9733" max="9733" width="33.42578125" style="2" customWidth="1"/>
    <col min="9734" max="9734" width="0" style="2" hidden="1" customWidth="1"/>
    <col min="9735" max="9735" width="31.42578125" style="2" customWidth="1"/>
    <col min="9736" max="9736" width="17.28515625" style="2" customWidth="1"/>
    <col min="9737" max="9737" width="0" style="2" hidden="1" customWidth="1"/>
    <col min="9738" max="9738" width="27" style="2" customWidth="1"/>
    <col min="9739" max="9739" width="0" style="2" hidden="1" customWidth="1"/>
    <col min="9740" max="9740" width="25.140625" style="2" customWidth="1"/>
    <col min="9741" max="9741" width="9.85546875" style="2" customWidth="1"/>
    <col min="9742" max="9984" width="8.85546875" style="2"/>
    <col min="9985" max="9985" width="21.7109375" style="2" customWidth="1"/>
    <col min="9986" max="9986" width="12.42578125" style="2" customWidth="1"/>
    <col min="9987" max="9987" width="110" style="2" customWidth="1"/>
    <col min="9988" max="9988" width="31.5703125" style="2" customWidth="1"/>
    <col min="9989" max="9989" width="33.42578125" style="2" customWidth="1"/>
    <col min="9990" max="9990" width="0" style="2" hidden="1" customWidth="1"/>
    <col min="9991" max="9991" width="31.42578125" style="2" customWidth="1"/>
    <col min="9992" max="9992" width="17.28515625" style="2" customWidth="1"/>
    <col min="9993" max="9993" width="0" style="2" hidden="1" customWidth="1"/>
    <col min="9994" max="9994" width="27" style="2" customWidth="1"/>
    <col min="9995" max="9995" width="0" style="2" hidden="1" customWidth="1"/>
    <col min="9996" max="9996" width="25.140625" style="2" customWidth="1"/>
    <col min="9997" max="9997" width="9.85546875" style="2" customWidth="1"/>
    <col min="9998" max="10240" width="8.85546875" style="2"/>
    <col min="10241" max="10241" width="21.7109375" style="2" customWidth="1"/>
    <col min="10242" max="10242" width="12.42578125" style="2" customWidth="1"/>
    <col min="10243" max="10243" width="110" style="2" customWidth="1"/>
    <col min="10244" max="10244" width="31.5703125" style="2" customWidth="1"/>
    <col min="10245" max="10245" width="33.42578125" style="2" customWidth="1"/>
    <col min="10246" max="10246" width="0" style="2" hidden="1" customWidth="1"/>
    <col min="10247" max="10247" width="31.42578125" style="2" customWidth="1"/>
    <col min="10248" max="10248" width="17.28515625" style="2" customWidth="1"/>
    <col min="10249" max="10249" width="0" style="2" hidden="1" customWidth="1"/>
    <col min="10250" max="10250" width="27" style="2" customWidth="1"/>
    <col min="10251" max="10251" width="0" style="2" hidden="1" customWidth="1"/>
    <col min="10252" max="10252" width="25.140625" style="2" customWidth="1"/>
    <col min="10253" max="10253" width="9.85546875" style="2" customWidth="1"/>
    <col min="10254" max="10496" width="8.85546875" style="2"/>
    <col min="10497" max="10497" width="21.7109375" style="2" customWidth="1"/>
    <col min="10498" max="10498" width="12.42578125" style="2" customWidth="1"/>
    <col min="10499" max="10499" width="110" style="2" customWidth="1"/>
    <col min="10500" max="10500" width="31.5703125" style="2" customWidth="1"/>
    <col min="10501" max="10501" width="33.42578125" style="2" customWidth="1"/>
    <col min="10502" max="10502" width="0" style="2" hidden="1" customWidth="1"/>
    <col min="10503" max="10503" width="31.42578125" style="2" customWidth="1"/>
    <col min="10504" max="10504" width="17.28515625" style="2" customWidth="1"/>
    <col min="10505" max="10505" width="0" style="2" hidden="1" customWidth="1"/>
    <col min="10506" max="10506" width="27" style="2" customWidth="1"/>
    <col min="10507" max="10507" width="0" style="2" hidden="1" customWidth="1"/>
    <col min="10508" max="10508" width="25.140625" style="2" customWidth="1"/>
    <col min="10509" max="10509" width="9.85546875" style="2" customWidth="1"/>
    <col min="10510" max="10752" width="8.85546875" style="2"/>
    <col min="10753" max="10753" width="21.7109375" style="2" customWidth="1"/>
    <col min="10754" max="10754" width="12.42578125" style="2" customWidth="1"/>
    <col min="10755" max="10755" width="110" style="2" customWidth="1"/>
    <col min="10756" max="10756" width="31.5703125" style="2" customWidth="1"/>
    <col min="10757" max="10757" width="33.42578125" style="2" customWidth="1"/>
    <col min="10758" max="10758" width="0" style="2" hidden="1" customWidth="1"/>
    <col min="10759" max="10759" width="31.42578125" style="2" customWidth="1"/>
    <col min="10760" max="10760" width="17.28515625" style="2" customWidth="1"/>
    <col min="10761" max="10761" width="0" style="2" hidden="1" customWidth="1"/>
    <col min="10762" max="10762" width="27" style="2" customWidth="1"/>
    <col min="10763" max="10763" width="0" style="2" hidden="1" customWidth="1"/>
    <col min="10764" max="10764" width="25.140625" style="2" customWidth="1"/>
    <col min="10765" max="10765" width="9.85546875" style="2" customWidth="1"/>
    <col min="10766" max="11008" width="8.85546875" style="2"/>
    <col min="11009" max="11009" width="21.7109375" style="2" customWidth="1"/>
    <col min="11010" max="11010" width="12.42578125" style="2" customWidth="1"/>
    <col min="11011" max="11011" width="110" style="2" customWidth="1"/>
    <col min="11012" max="11012" width="31.5703125" style="2" customWidth="1"/>
    <col min="11013" max="11013" width="33.42578125" style="2" customWidth="1"/>
    <col min="11014" max="11014" width="0" style="2" hidden="1" customWidth="1"/>
    <col min="11015" max="11015" width="31.42578125" style="2" customWidth="1"/>
    <col min="11016" max="11016" width="17.28515625" style="2" customWidth="1"/>
    <col min="11017" max="11017" width="0" style="2" hidden="1" customWidth="1"/>
    <col min="11018" max="11018" width="27" style="2" customWidth="1"/>
    <col min="11019" max="11019" width="0" style="2" hidden="1" customWidth="1"/>
    <col min="11020" max="11020" width="25.140625" style="2" customWidth="1"/>
    <col min="11021" max="11021" width="9.85546875" style="2" customWidth="1"/>
    <col min="11022" max="11264" width="8.85546875" style="2"/>
    <col min="11265" max="11265" width="21.7109375" style="2" customWidth="1"/>
    <col min="11266" max="11266" width="12.42578125" style="2" customWidth="1"/>
    <col min="11267" max="11267" width="110" style="2" customWidth="1"/>
    <col min="11268" max="11268" width="31.5703125" style="2" customWidth="1"/>
    <col min="11269" max="11269" width="33.42578125" style="2" customWidth="1"/>
    <col min="11270" max="11270" width="0" style="2" hidden="1" customWidth="1"/>
    <col min="11271" max="11271" width="31.42578125" style="2" customWidth="1"/>
    <col min="11272" max="11272" width="17.28515625" style="2" customWidth="1"/>
    <col min="11273" max="11273" width="0" style="2" hidden="1" customWidth="1"/>
    <col min="11274" max="11274" width="27" style="2" customWidth="1"/>
    <col min="11275" max="11275" width="0" style="2" hidden="1" customWidth="1"/>
    <col min="11276" max="11276" width="25.140625" style="2" customWidth="1"/>
    <col min="11277" max="11277" width="9.85546875" style="2" customWidth="1"/>
    <col min="11278" max="11520" width="8.85546875" style="2"/>
    <col min="11521" max="11521" width="21.7109375" style="2" customWidth="1"/>
    <col min="11522" max="11522" width="12.42578125" style="2" customWidth="1"/>
    <col min="11523" max="11523" width="110" style="2" customWidth="1"/>
    <col min="11524" max="11524" width="31.5703125" style="2" customWidth="1"/>
    <col min="11525" max="11525" width="33.42578125" style="2" customWidth="1"/>
    <col min="11526" max="11526" width="0" style="2" hidden="1" customWidth="1"/>
    <col min="11527" max="11527" width="31.42578125" style="2" customWidth="1"/>
    <col min="11528" max="11528" width="17.28515625" style="2" customWidth="1"/>
    <col min="11529" max="11529" width="0" style="2" hidden="1" customWidth="1"/>
    <col min="11530" max="11530" width="27" style="2" customWidth="1"/>
    <col min="11531" max="11531" width="0" style="2" hidden="1" customWidth="1"/>
    <col min="11532" max="11532" width="25.140625" style="2" customWidth="1"/>
    <col min="11533" max="11533" width="9.85546875" style="2" customWidth="1"/>
    <col min="11534" max="11776" width="8.85546875" style="2"/>
    <col min="11777" max="11777" width="21.7109375" style="2" customWidth="1"/>
    <col min="11778" max="11778" width="12.42578125" style="2" customWidth="1"/>
    <col min="11779" max="11779" width="110" style="2" customWidth="1"/>
    <col min="11780" max="11780" width="31.5703125" style="2" customWidth="1"/>
    <col min="11781" max="11781" width="33.42578125" style="2" customWidth="1"/>
    <col min="11782" max="11782" width="0" style="2" hidden="1" customWidth="1"/>
    <col min="11783" max="11783" width="31.42578125" style="2" customWidth="1"/>
    <col min="11784" max="11784" width="17.28515625" style="2" customWidth="1"/>
    <col min="11785" max="11785" width="0" style="2" hidden="1" customWidth="1"/>
    <col min="11786" max="11786" width="27" style="2" customWidth="1"/>
    <col min="11787" max="11787" width="0" style="2" hidden="1" customWidth="1"/>
    <col min="11788" max="11788" width="25.140625" style="2" customWidth="1"/>
    <col min="11789" max="11789" width="9.85546875" style="2" customWidth="1"/>
    <col min="11790" max="12032" width="8.85546875" style="2"/>
    <col min="12033" max="12033" width="21.7109375" style="2" customWidth="1"/>
    <col min="12034" max="12034" width="12.42578125" style="2" customWidth="1"/>
    <col min="12035" max="12035" width="110" style="2" customWidth="1"/>
    <col min="12036" max="12036" width="31.5703125" style="2" customWidth="1"/>
    <col min="12037" max="12037" width="33.42578125" style="2" customWidth="1"/>
    <col min="12038" max="12038" width="0" style="2" hidden="1" customWidth="1"/>
    <col min="12039" max="12039" width="31.42578125" style="2" customWidth="1"/>
    <col min="12040" max="12040" width="17.28515625" style="2" customWidth="1"/>
    <col min="12041" max="12041" width="0" style="2" hidden="1" customWidth="1"/>
    <col min="12042" max="12042" width="27" style="2" customWidth="1"/>
    <col min="12043" max="12043" width="0" style="2" hidden="1" customWidth="1"/>
    <col min="12044" max="12044" width="25.140625" style="2" customWidth="1"/>
    <col min="12045" max="12045" width="9.85546875" style="2" customWidth="1"/>
    <col min="12046" max="12288" width="8.85546875" style="2"/>
    <col min="12289" max="12289" width="21.7109375" style="2" customWidth="1"/>
    <col min="12290" max="12290" width="12.42578125" style="2" customWidth="1"/>
    <col min="12291" max="12291" width="110" style="2" customWidth="1"/>
    <col min="12292" max="12292" width="31.5703125" style="2" customWidth="1"/>
    <col min="12293" max="12293" width="33.42578125" style="2" customWidth="1"/>
    <col min="12294" max="12294" width="0" style="2" hidden="1" customWidth="1"/>
    <col min="12295" max="12295" width="31.42578125" style="2" customWidth="1"/>
    <col min="12296" max="12296" width="17.28515625" style="2" customWidth="1"/>
    <col min="12297" max="12297" width="0" style="2" hidden="1" customWidth="1"/>
    <col min="12298" max="12298" width="27" style="2" customWidth="1"/>
    <col min="12299" max="12299" width="0" style="2" hidden="1" customWidth="1"/>
    <col min="12300" max="12300" width="25.140625" style="2" customWidth="1"/>
    <col min="12301" max="12301" width="9.85546875" style="2" customWidth="1"/>
    <col min="12302" max="12544" width="8.85546875" style="2"/>
    <col min="12545" max="12545" width="21.7109375" style="2" customWidth="1"/>
    <col min="12546" max="12546" width="12.42578125" style="2" customWidth="1"/>
    <col min="12547" max="12547" width="110" style="2" customWidth="1"/>
    <col min="12548" max="12548" width="31.5703125" style="2" customWidth="1"/>
    <col min="12549" max="12549" width="33.42578125" style="2" customWidth="1"/>
    <col min="12550" max="12550" width="0" style="2" hidden="1" customWidth="1"/>
    <col min="12551" max="12551" width="31.42578125" style="2" customWidth="1"/>
    <col min="12552" max="12552" width="17.28515625" style="2" customWidth="1"/>
    <col min="12553" max="12553" width="0" style="2" hidden="1" customWidth="1"/>
    <col min="12554" max="12554" width="27" style="2" customWidth="1"/>
    <col min="12555" max="12555" width="0" style="2" hidden="1" customWidth="1"/>
    <col min="12556" max="12556" width="25.140625" style="2" customWidth="1"/>
    <col min="12557" max="12557" width="9.85546875" style="2" customWidth="1"/>
    <col min="12558" max="12800" width="8.85546875" style="2"/>
    <col min="12801" max="12801" width="21.7109375" style="2" customWidth="1"/>
    <col min="12802" max="12802" width="12.42578125" style="2" customWidth="1"/>
    <col min="12803" max="12803" width="110" style="2" customWidth="1"/>
    <col min="12804" max="12804" width="31.5703125" style="2" customWidth="1"/>
    <col min="12805" max="12805" width="33.42578125" style="2" customWidth="1"/>
    <col min="12806" max="12806" width="0" style="2" hidden="1" customWidth="1"/>
    <col min="12807" max="12807" width="31.42578125" style="2" customWidth="1"/>
    <col min="12808" max="12808" width="17.28515625" style="2" customWidth="1"/>
    <col min="12809" max="12809" width="0" style="2" hidden="1" customWidth="1"/>
    <col min="12810" max="12810" width="27" style="2" customWidth="1"/>
    <col min="12811" max="12811" width="0" style="2" hidden="1" customWidth="1"/>
    <col min="12812" max="12812" width="25.140625" style="2" customWidth="1"/>
    <col min="12813" max="12813" width="9.85546875" style="2" customWidth="1"/>
    <col min="12814" max="13056" width="8.85546875" style="2"/>
    <col min="13057" max="13057" width="21.7109375" style="2" customWidth="1"/>
    <col min="13058" max="13058" width="12.42578125" style="2" customWidth="1"/>
    <col min="13059" max="13059" width="110" style="2" customWidth="1"/>
    <col min="13060" max="13060" width="31.5703125" style="2" customWidth="1"/>
    <col min="13061" max="13061" width="33.42578125" style="2" customWidth="1"/>
    <col min="13062" max="13062" width="0" style="2" hidden="1" customWidth="1"/>
    <col min="13063" max="13063" width="31.42578125" style="2" customWidth="1"/>
    <col min="13064" max="13064" width="17.28515625" style="2" customWidth="1"/>
    <col min="13065" max="13065" width="0" style="2" hidden="1" customWidth="1"/>
    <col min="13066" max="13066" width="27" style="2" customWidth="1"/>
    <col min="13067" max="13067" width="0" style="2" hidden="1" customWidth="1"/>
    <col min="13068" max="13068" width="25.140625" style="2" customWidth="1"/>
    <col min="13069" max="13069" width="9.85546875" style="2" customWidth="1"/>
    <col min="13070" max="13312" width="8.85546875" style="2"/>
    <col min="13313" max="13313" width="21.7109375" style="2" customWidth="1"/>
    <col min="13314" max="13314" width="12.42578125" style="2" customWidth="1"/>
    <col min="13315" max="13315" width="110" style="2" customWidth="1"/>
    <col min="13316" max="13316" width="31.5703125" style="2" customWidth="1"/>
    <col min="13317" max="13317" width="33.42578125" style="2" customWidth="1"/>
    <col min="13318" max="13318" width="0" style="2" hidden="1" customWidth="1"/>
    <col min="13319" max="13319" width="31.42578125" style="2" customWidth="1"/>
    <col min="13320" max="13320" width="17.28515625" style="2" customWidth="1"/>
    <col min="13321" max="13321" width="0" style="2" hidden="1" customWidth="1"/>
    <col min="13322" max="13322" width="27" style="2" customWidth="1"/>
    <col min="13323" max="13323" width="0" style="2" hidden="1" customWidth="1"/>
    <col min="13324" max="13324" width="25.140625" style="2" customWidth="1"/>
    <col min="13325" max="13325" width="9.85546875" style="2" customWidth="1"/>
    <col min="13326" max="13568" width="8.85546875" style="2"/>
    <col min="13569" max="13569" width="21.7109375" style="2" customWidth="1"/>
    <col min="13570" max="13570" width="12.42578125" style="2" customWidth="1"/>
    <col min="13571" max="13571" width="110" style="2" customWidth="1"/>
    <col min="13572" max="13572" width="31.5703125" style="2" customWidth="1"/>
    <col min="13573" max="13573" width="33.42578125" style="2" customWidth="1"/>
    <col min="13574" max="13574" width="0" style="2" hidden="1" customWidth="1"/>
    <col min="13575" max="13575" width="31.42578125" style="2" customWidth="1"/>
    <col min="13576" max="13576" width="17.28515625" style="2" customWidth="1"/>
    <col min="13577" max="13577" width="0" style="2" hidden="1" customWidth="1"/>
    <col min="13578" max="13578" width="27" style="2" customWidth="1"/>
    <col min="13579" max="13579" width="0" style="2" hidden="1" customWidth="1"/>
    <col min="13580" max="13580" width="25.140625" style="2" customWidth="1"/>
    <col min="13581" max="13581" width="9.85546875" style="2" customWidth="1"/>
    <col min="13582" max="13824" width="8.85546875" style="2"/>
    <col min="13825" max="13825" width="21.7109375" style="2" customWidth="1"/>
    <col min="13826" max="13826" width="12.42578125" style="2" customWidth="1"/>
    <col min="13827" max="13827" width="110" style="2" customWidth="1"/>
    <col min="13828" max="13828" width="31.5703125" style="2" customWidth="1"/>
    <col min="13829" max="13829" width="33.42578125" style="2" customWidth="1"/>
    <col min="13830" max="13830" width="0" style="2" hidden="1" customWidth="1"/>
    <col min="13831" max="13831" width="31.42578125" style="2" customWidth="1"/>
    <col min="13832" max="13832" width="17.28515625" style="2" customWidth="1"/>
    <col min="13833" max="13833" width="0" style="2" hidden="1" customWidth="1"/>
    <col min="13834" max="13834" width="27" style="2" customWidth="1"/>
    <col min="13835" max="13835" width="0" style="2" hidden="1" customWidth="1"/>
    <col min="13836" max="13836" width="25.140625" style="2" customWidth="1"/>
    <col min="13837" max="13837" width="9.85546875" style="2" customWidth="1"/>
    <col min="13838" max="14080" width="8.85546875" style="2"/>
    <col min="14081" max="14081" width="21.7109375" style="2" customWidth="1"/>
    <col min="14082" max="14082" width="12.42578125" style="2" customWidth="1"/>
    <col min="14083" max="14083" width="110" style="2" customWidth="1"/>
    <col min="14084" max="14084" width="31.5703125" style="2" customWidth="1"/>
    <col min="14085" max="14085" width="33.42578125" style="2" customWidth="1"/>
    <col min="14086" max="14086" width="0" style="2" hidden="1" customWidth="1"/>
    <col min="14087" max="14087" width="31.42578125" style="2" customWidth="1"/>
    <col min="14088" max="14088" width="17.28515625" style="2" customWidth="1"/>
    <col min="14089" max="14089" width="0" style="2" hidden="1" customWidth="1"/>
    <col min="14090" max="14090" width="27" style="2" customWidth="1"/>
    <col min="14091" max="14091" width="0" style="2" hidden="1" customWidth="1"/>
    <col min="14092" max="14092" width="25.140625" style="2" customWidth="1"/>
    <col min="14093" max="14093" width="9.85546875" style="2" customWidth="1"/>
    <col min="14094" max="14336" width="8.85546875" style="2"/>
    <col min="14337" max="14337" width="21.7109375" style="2" customWidth="1"/>
    <col min="14338" max="14338" width="12.42578125" style="2" customWidth="1"/>
    <col min="14339" max="14339" width="110" style="2" customWidth="1"/>
    <col min="14340" max="14340" width="31.5703125" style="2" customWidth="1"/>
    <col min="14341" max="14341" width="33.42578125" style="2" customWidth="1"/>
    <col min="14342" max="14342" width="0" style="2" hidden="1" customWidth="1"/>
    <col min="14343" max="14343" width="31.42578125" style="2" customWidth="1"/>
    <col min="14344" max="14344" width="17.28515625" style="2" customWidth="1"/>
    <col min="14345" max="14345" width="0" style="2" hidden="1" customWidth="1"/>
    <col min="14346" max="14346" width="27" style="2" customWidth="1"/>
    <col min="14347" max="14347" width="0" style="2" hidden="1" customWidth="1"/>
    <col min="14348" max="14348" width="25.140625" style="2" customWidth="1"/>
    <col min="14349" max="14349" width="9.85546875" style="2" customWidth="1"/>
    <col min="14350" max="14592" width="8.85546875" style="2"/>
    <col min="14593" max="14593" width="21.7109375" style="2" customWidth="1"/>
    <col min="14594" max="14594" width="12.42578125" style="2" customWidth="1"/>
    <col min="14595" max="14595" width="110" style="2" customWidth="1"/>
    <col min="14596" max="14596" width="31.5703125" style="2" customWidth="1"/>
    <col min="14597" max="14597" width="33.42578125" style="2" customWidth="1"/>
    <col min="14598" max="14598" width="0" style="2" hidden="1" customWidth="1"/>
    <col min="14599" max="14599" width="31.42578125" style="2" customWidth="1"/>
    <col min="14600" max="14600" width="17.28515625" style="2" customWidth="1"/>
    <col min="14601" max="14601" width="0" style="2" hidden="1" customWidth="1"/>
    <col min="14602" max="14602" width="27" style="2" customWidth="1"/>
    <col min="14603" max="14603" width="0" style="2" hidden="1" customWidth="1"/>
    <col min="14604" max="14604" width="25.140625" style="2" customWidth="1"/>
    <col min="14605" max="14605" width="9.85546875" style="2" customWidth="1"/>
    <col min="14606" max="14848" width="8.85546875" style="2"/>
    <col min="14849" max="14849" width="21.7109375" style="2" customWidth="1"/>
    <col min="14850" max="14850" width="12.42578125" style="2" customWidth="1"/>
    <col min="14851" max="14851" width="110" style="2" customWidth="1"/>
    <col min="14852" max="14852" width="31.5703125" style="2" customWidth="1"/>
    <col min="14853" max="14853" width="33.42578125" style="2" customWidth="1"/>
    <col min="14854" max="14854" width="0" style="2" hidden="1" customWidth="1"/>
    <col min="14855" max="14855" width="31.42578125" style="2" customWidth="1"/>
    <col min="14856" max="14856" width="17.28515625" style="2" customWidth="1"/>
    <col min="14857" max="14857" width="0" style="2" hidden="1" customWidth="1"/>
    <col min="14858" max="14858" width="27" style="2" customWidth="1"/>
    <col min="14859" max="14859" width="0" style="2" hidden="1" customWidth="1"/>
    <col min="14860" max="14860" width="25.140625" style="2" customWidth="1"/>
    <col min="14861" max="14861" width="9.85546875" style="2" customWidth="1"/>
    <col min="14862" max="15104" width="8.85546875" style="2"/>
    <col min="15105" max="15105" width="21.7109375" style="2" customWidth="1"/>
    <col min="15106" max="15106" width="12.42578125" style="2" customWidth="1"/>
    <col min="15107" max="15107" width="110" style="2" customWidth="1"/>
    <col min="15108" max="15108" width="31.5703125" style="2" customWidth="1"/>
    <col min="15109" max="15109" width="33.42578125" style="2" customWidth="1"/>
    <col min="15110" max="15110" width="0" style="2" hidden="1" customWidth="1"/>
    <col min="15111" max="15111" width="31.42578125" style="2" customWidth="1"/>
    <col min="15112" max="15112" width="17.28515625" style="2" customWidth="1"/>
    <col min="15113" max="15113" width="0" style="2" hidden="1" customWidth="1"/>
    <col min="15114" max="15114" width="27" style="2" customWidth="1"/>
    <col min="15115" max="15115" width="0" style="2" hidden="1" customWidth="1"/>
    <col min="15116" max="15116" width="25.140625" style="2" customWidth="1"/>
    <col min="15117" max="15117" width="9.85546875" style="2" customWidth="1"/>
    <col min="15118" max="15360" width="8.85546875" style="2"/>
    <col min="15361" max="15361" width="21.7109375" style="2" customWidth="1"/>
    <col min="15362" max="15362" width="12.42578125" style="2" customWidth="1"/>
    <col min="15363" max="15363" width="110" style="2" customWidth="1"/>
    <col min="15364" max="15364" width="31.5703125" style="2" customWidth="1"/>
    <col min="15365" max="15365" width="33.42578125" style="2" customWidth="1"/>
    <col min="15366" max="15366" width="0" style="2" hidden="1" customWidth="1"/>
    <col min="15367" max="15367" width="31.42578125" style="2" customWidth="1"/>
    <col min="15368" max="15368" width="17.28515625" style="2" customWidth="1"/>
    <col min="15369" max="15369" width="0" style="2" hidden="1" customWidth="1"/>
    <col min="15370" max="15370" width="27" style="2" customWidth="1"/>
    <col min="15371" max="15371" width="0" style="2" hidden="1" customWidth="1"/>
    <col min="15372" max="15372" width="25.140625" style="2" customWidth="1"/>
    <col min="15373" max="15373" width="9.85546875" style="2" customWidth="1"/>
    <col min="15374" max="15616" width="8.85546875" style="2"/>
    <col min="15617" max="15617" width="21.7109375" style="2" customWidth="1"/>
    <col min="15618" max="15618" width="12.42578125" style="2" customWidth="1"/>
    <col min="15619" max="15619" width="110" style="2" customWidth="1"/>
    <col min="15620" max="15620" width="31.5703125" style="2" customWidth="1"/>
    <col min="15621" max="15621" width="33.42578125" style="2" customWidth="1"/>
    <col min="15622" max="15622" width="0" style="2" hidden="1" customWidth="1"/>
    <col min="15623" max="15623" width="31.42578125" style="2" customWidth="1"/>
    <col min="15624" max="15624" width="17.28515625" style="2" customWidth="1"/>
    <col min="15625" max="15625" width="0" style="2" hidden="1" customWidth="1"/>
    <col min="15626" max="15626" width="27" style="2" customWidth="1"/>
    <col min="15627" max="15627" width="0" style="2" hidden="1" customWidth="1"/>
    <col min="15628" max="15628" width="25.140625" style="2" customWidth="1"/>
    <col min="15629" max="15629" width="9.85546875" style="2" customWidth="1"/>
    <col min="15630" max="15872" width="8.85546875" style="2"/>
    <col min="15873" max="15873" width="21.7109375" style="2" customWidth="1"/>
    <col min="15874" max="15874" width="12.42578125" style="2" customWidth="1"/>
    <col min="15875" max="15875" width="110" style="2" customWidth="1"/>
    <col min="15876" max="15876" width="31.5703125" style="2" customWidth="1"/>
    <col min="15877" max="15877" width="33.42578125" style="2" customWidth="1"/>
    <col min="15878" max="15878" width="0" style="2" hidden="1" customWidth="1"/>
    <col min="15879" max="15879" width="31.42578125" style="2" customWidth="1"/>
    <col min="15880" max="15880" width="17.28515625" style="2" customWidth="1"/>
    <col min="15881" max="15881" width="0" style="2" hidden="1" customWidth="1"/>
    <col min="15882" max="15882" width="27" style="2" customWidth="1"/>
    <col min="15883" max="15883" width="0" style="2" hidden="1" customWidth="1"/>
    <col min="15884" max="15884" width="25.140625" style="2" customWidth="1"/>
    <col min="15885" max="15885" width="9.85546875" style="2" customWidth="1"/>
    <col min="15886" max="16128" width="8.85546875" style="2"/>
    <col min="16129" max="16129" width="21.7109375" style="2" customWidth="1"/>
    <col min="16130" max="16130" width="12.42578125" style="2" customWidth="1"/>
    <col min="16131" max="16131" width="110" style="2" customWidth="1"/>
    <col min="16132" max="16132" width="31.5703125" style="2" customWidth="1"/>
    <col min="16133" max="16133" width="33.42578125" style="2" customWidth="1"/>
    <col min="16134" max="16134" width="0" style="2" hidden="1" customWidth="1"/>
    <col min="16135" max="16135" width="31.42578125" style="2" customWidth="1"/>
    <col min="16136" max="16136" width="17.28515625" style="2" customWidth="1"/>
    <col min="16137" max="16137" width="0" style="2" hidden="1" customWidth="1"/>
    <col min="16138" max="16138" width="27" style="2" customWidth="1"/>
    <col min="16139" max="16139" width="0" style="2" hidden="1" customWidth="1"/>
    <col min="16140" max="16140" width="25.140625" style="2" customWidth="1"/>
    <col min="16141" max="16141" width="9.85546875" style="2" customWidth="1"/>
    <col min="16142" max="16384" width="8.85546875" style="2"/>
  </cols>
  <sheetData>
    <row r="1" spans="1:13" ht="27.6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27.6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34.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27" thickBot="1">
      <c r="A4" s="4"/>
      <c r="B4" s="4"/>
      <c r="C4" s="5"/>
      <c r="D4" s="5"/>
      <c r="E4" s="5"/>
      <c r="F4" s="5"/>
      <c r="G4" s="6" t="s">
        <v>3</v>
      </c>
      <c r="H4" s="7"/>
      <c r="I4" s="7"/>
      <c r="J4" s="8" t="s">
        <v>4</v>
      </c>
      <c r="K4" s="9"/>
      <c r="L4" s="10"/>
    </row>
    <row r="5" spans="1:13" ht="25.9" customHeight="1">
      <c r="A5" s="11" t="s">
        <v>5</v>
      </c>
      <c r="B5" s="12" t="s">
        <v>6</v>
      </c>
      <c r="C5" s="13" t="s">
        <v>7</v>
      </c>
      <c r="D5" s="14" t="s">
        <v>8</v>
      </c>
      <c r="E5" s="15" t="s">
        <v>9</v>
      </c>
      <c r="F5" s="14" t="s">
        <v>10</v>
      </c>
      <c r="G5" s="16" t="s">
        <v>11</v>
      </c>
      <c r="H5" s="17" t="s">
        <v>12</v>
      </c>
      <c r="I5" s="18" t="s">
        <v>13</v>
      </c>
      <c r="J5" s="19" t="s">
        <v>14</v>
      </c>
      <c r="K5" s="19" t="s">
        <v>15</v>
      </c>
      <c r="L5" s="19" t="s">
        <v>16</v>
      </c>
    </row>
    <row r="6" spans="1:13" ht="27.6" customHeight="1">
      <c r="A6" s="20" t="s">
        <v>17</v>
      </c>
      <c r="B6" s="21"/>
      <c r="C6" s="22"/>
      <c r="D6" s="23"/>
      <c r="E6" s="24"/>
      <c r="F6" s="23"/>
      <c r="G6" s="25"/>
      <c r="H6" s="26"/>
      <c r="I6" s="27"/>
      <c r="J6" s="28"/>
      <c r="K6" s="28"/>
      <c r="L6" s="28"/>
    </row>
    <row r="7" spans="1:13" ht="23.25" customHeight="1">
      <c r="A7" s="20" t="s">
        <v>18</v>
      </c>
      <c r="B7" s="21"/>
      <c r="C7" s="22"/>
      <c r="D7" s="23"/>
      <c r="E7" s="24"/>
      <c r="F7" s="23"/>
      <c r="G7" s="25"/>
      <c r="H7" s="26"/>
      <c r="I7" s="27"/>
      <c r="J7" s="28"/>
      <c r="K7" s="28"/>
      <c r="L7" s="28"/>
    </row>
    <row r="8" spans="1:13" ht="43.5" customHeight="1" thickBot="1">
      <c r="A8" s="29" t="s">
        <v>19</v>
      </c>
      <c r="B8" s="30"/>
      <c r="C8" s="31"/>
      <c r="D8" s="32"/>
      <c r="E8" s="33"/>
      <c r="F8" s="32"/>
      <c r="G8" s="34"/>
      <c r="H8" s="35"/>
      <c r="I8" s="36"/>
      <c r="J8" s="37"/>
      <c r="K8" s="37"/>
      <c r="L8" s="37"/>
    </row>
    <row r="9" spans="1:13" ht="48" customHeight="1" thickBot="1">
      <c r="A9" s="38" t="s">
        <v>20</v>
      </c>
      <c r="B9" s="39" t="s">
        <v>21</v>
      </c>
      <c r="C9" s="40" t="s">
        <v>22</v>
      </c>
      <c r="D9" s="41">
        <f>D10+D17+D20+D25</f>
        <v>257896</v>
      </c>
      <c r="E9" s="41">
        <f>E10+E17+E20+E25</f>
        <v>267739.3</v>
      </c>
      <c r="F9" s="41">
        <f>F10+F17+F20+F25</f>
        <v>267739.3</v>
      </c>
      <c r="G9" s="42">
        <f>G10+G17+G20+G25</f>
        <v>279661</v>
      </c>
      <c r="H9" s="43">
        <f t="shared" ref="H9:H72" si="0">IF((G9/E9)*100&gt;125,"зв.100",G9/E9%)</f>
        <v>104.45272696238467</v>
      </c>
      <c r="I9" s="44">
        <f t="shared" ref="I9:I72" si="1">G9-E9/365*365</f>
        <v>11921.700000000012</v>
      </c>
      <c r="J9" s="41">
        <f t="shared" ref="J9:J72" si="2">G9-E9</f>
        <v>11921.700000000012</v>
      </c>
      <c r="K9" s="41">
        <f>K10+K17+K20+K25</f>
        <v>236043.20000000007</v>
      </c>
      <c r="L9" s="45">
        <f>G9-K9</f>
        <v>43617.79999999993</v>
      </c>
    </row>
    <row r="10" spans="1:13" ht="55.5" customHeight="1" thickBot="1">
      <c r="A10" s="38" t="s">
        <v>23</v>
      </c>
      <c r="B10" s="39" t="s">
        <v>24</v>
      </c>
      <c r="C10" s="40" t="s">
        <v>25</v>
      </c>
      <c r="D10" s="41">
        <f>D11+D16</f>
        <v>170988.2</v>
      </c>
      <c r="E10" s="41">
        <f>E11+E16</f>
        <v>185772.7</v>
      </c>
      <c r="F10" s="41">
        <f>F11+F16</f>
        <v>185772.7</v>
      </c>
      <c r="G10" s="46">
        <f>G11+G16</f>
        <v>191770.4</v>
      </c>
      <c r="H10" s="41">
        <f t="shared" si="0"/>
        <v>103.22851527700247</v>
      </c>
      <c r="I10" s="47">
        <f t="shared" si="1"/>
        <v>5997.6999999999825</v>
      </c>
      <c r="J10" s="41">
        <f t="shared" si="2"/>
        <v>5997.6999999999825</v>
      </c>
      <c r="K10" s="41">
        <f>K11+K16</f>
        <v>148499.40000000005</v>
      </c>
      <c r="L10" s="41">
        <f t="shared" ref="L10:L76" si="3">G10-K10</f>
        <v>43270.999999999942</v>
      </c>
      <c r="M10" s="48"/>
    </row>
    <row r="11" spans="1:13" ht="55.5" customHeight="1" thickBot="1">
      <c r="A11" s="38">
        <v>11010000</v>
      </c>
      <c r="B11" s="39"/>
      <c r="C11" s="49" t="s">
        <v>26</v>
      </c>
      <c r="D11" s="41">
        <f>SUM(D12:D15)</f>
        <v>170583.2</v>
      </c>
      <c r="E11" s="41">
        <f>SUM(E12:E15)</f>
        <v>184967.7</v>
      </c>
      <c r="F11" s="41">
        <f>SUM(F12:F15)</f>
        <v>184967.7</v>
      </c>
      <c r="G11" s="42">
        <f>SUM(G12:G15)</f>
        <v>190955.4</v>
      </c>
      <c r="H11" s="41">
        <f t="shared" si="0"/>
        <v>103.23715978519492</v>
      </c>
      <c r="I11" s="47">
        <f t="shared" si="1"/>
        <v>5987.6999999999825</v>
      </c>
      <c r="J11" s="41">
        <f t="shared" si="2"/>
        <v>5987.6999999999825</v>
      </c>
      <c r="K11" s="41">
        <f>SUM(K12:K15)</f>
        <v>147446.20000000004</v>
      </c>
      <c r="L11" s="41">
        <f t="shared" si="3"/>
        <v>43509.199999999953</v>
      </c>
      <c r="M11" s="48"/>
    </row>
    <row r="12" spans="1:13" ht="27.75">
      <c r="A12" s="50" t="s">
        <v>27</v>
      </c>
      <c r="B12" s="51"/>
      <c r="C12" s="52" t="s">
        <v>28</v>
      </c>
      <c r="D12" s="53">
        <f>159185.1-1000+6000</f>
        <v>164185.1</v>
      </c>
      <c r="E12" s="53">
        <v>157205.1</v>
      </c>
      <c r="F12" s="53">
        <v>157205.1</v>
      </c>
      <c r="G12" s="54">
        <v>159768.79999999999</v>
      </c>
      <c r="H12" s="53">
        <f t="shared" si="0"/>
        <v>101.6307995096851</v>
      </c>
      <c r="I12" s="55">
        <f t="shared" si="1"/>
        <v>2563.6999999999825</v>
      </c>
      <c r="J12" s="53">
        <f t="shared" si="2"/>
        <v>2563.6999999999825</v>
      </c>
      <c r="K12" s="53">
        <v>141672.20000000001</v>
      </c>
      <c r="L12" s="53">
        <f t="shared" si="3"/>
        <v>18096.599999999977</v>
      </c>
    </row>
    <row r="13" spans="1:13" ht="27.75">
      <c r="A13" s="56" t="s">
        <v>29</v>
      </c>
      <c r="B13" s="57"/>
      <c r="C13" s="58" t="s">
        <v>30</v>
      </c>
      <c r="D13" s="59">
        <v>2645</v>
      </c>
      <c r="E13" s="59">
        <v>23609.5</v>
      </c>
      <c r="F13" s="59">
        <v>23609.5</v>
      </c>
      <c r="G13" s="60">
        <v>25993.1</v>
      </c>
      <c r="H13" s="59">
        <f t="shared" si="0"/>
        <v>110.09593595798302</v>
      </c>
      <c r="I13" s="61">
        <f t="shared" si="1"/>
        <v>2383.5999999999985</v>
      </c>
      <c r="J13" s="59">
        <f t="shared" si="2"/>
        <v>2383.5999999999985</v>
      </c>
      <c r="K13" s="59">
        <v>2358.6999999999998</v>
      </c>
      <c r="L13" s="59">
        <f t="shared" si="3"/>
        <v>23634.399999999998</v>
      </c>
    </row>
    <row r="14" spans="1:13" ht="27.75">
      <c r="A14" s="56" t="s">
        <v>31</v>
      </c>
      <c r="B14" s="57"/>
      <c r="C14" s="58" t="s">
        <v>32</v>
      </c>
      <c r="D14" s="59">
        <v>1925</v>
      </c>
      <c r="E14" s="59">
        <v>2325</v>
      </c>
      <c r="F14" s="59">
        <v>2325</v>
      </c>
      <c r="G14" s="62">
        <v>3082.8</v>
      </c>
      <c r="H14" s="59" t="str">
        <f t="shared" si="0"/>
        <v>зв.100</v>
      </c>
      <c r="I14" s="61">
        <f t="shared" si="1"/>
        <v>757.80000000000018</v>
      </c>
      <c r="J14" s="59">
        <f t="shared" si="2"/>
        <v>757.80000000000018</v>
      </c>
      <c r="K14" s="59">
        <v>1756.7</v>
      </c>
      <c r="L14" s="59">
        <f t="shared" si="3"/>
        <v>1326.1000000000001</v>
      </c>
    </row>
    <row r="15" spans="1:13" ht="28.5" thickBot="1">
      <c r="A15" s="56" t="s">
        <v>33</v>
      </c>
      <c r="B15" s="57"/>
      <c r="C15" s="58" t="s">
        <v>34</v>
      </c>
      <c r="D15" s="63">
        <v>1828.1</v>
      </c>
      <c r="E15" s="63">
        <v>1828.1</v>
      </c>
      <c r="F15" s="63">
        <v>1828.1</v>
      </c>
      <c r="G15" s="64">
        <v>2110.6999999999998</v>
      </c>
      <c r="H15" s="63">
        <f t="shared" si="0"/>
        <v>115.45867293911711</v>
      </c>
      <c r="I15" s="65">
        <f t="shared" si="1"/>
        <v>282.60000000000014</v>
      </c>
      <c r="J15" s="63">
        <f t="shared" si="2"/>
        <v>282.59999999999991</v>
      </c>
      <c r="K15" s="63">
        <v>1658.6</v>
      </c>
      <c r="L15" s="63">
        <f t="shared" si="3"/>
        <v>452.09999999999991</v>
      </c>
    </row>
    <row r="16" spans="1:13" ht="46.5" customHeight="1" thickBot="1">
      <c r="A16" s="38" t="s">
        <v>35</v>
      </c>
      <c r="B16" s="66"/>
      <c r="C16" s="40" t="s">
        <v>36</v>
      </c>
      <c r="D16" s="41">
        <v>405</v>
      </c>
      <c r="E16" s="41">
        <v>805</v>
      </c>
      <c r="F16" s="41">
        <v>805</v>
      </c>
      <c r="G16" s="46">
        <v>815</v>
      </c>
      <c r="H16" s="67">
        <f t="shared" si="0"/>
        <v>101.24223602484471</v>
      </c>
      <c r="I16" s="47">
        <f t="shared" si="1"/>
        <v>10</v>
      </c>
      <c r="J16" s="41">
        <f t="shared" si="2"/>
        <v>10</v>
      </c>
      <c r="K16" s="41">
        <v>1053.2</v>
      </c>
      <c r="L16" s="41">
        <f t="shared" si="3"/>
        <v>-238.20000000000005</v>
      </c>
    </row>
    <row r="17" spans="1:13" ht="55.5" customHeight="1" thickBot="1">
      <c r="A17" s="38">
        <v>13000000</v>
      </c>
      <c r="B17" s="39" t="s">
        <v>37</v>
      </c>
      <c r="C17" s="40" t="s">
        <v>38</v>
      </c>
      <c r="D17" s="41">
        <f>D19+D18</f>
        <v>123</v>
      </c>
      <c r="E17" s="41">
        <f>E19+E18</f>
        <v>81.8</v>
      </c>
      <c r="F17" s="41">
        <f>F19+F18</f>
        <v>81.8</v>
      </c>
      <c r="G17" s="41">
        <f>G19+G18</f>
        <v>112.19999999999999</v>
      </c>
      <c r="H17" s="41" t="str">
        <f t="shared" si="0"/>
        <v>зв.100</v>
      </c>
      <c r="I17" s="47">
        <f t="shared" si="1"/>
        <v>30.399999999999991</v>
      </c>
      <c r="J17" s="41">
        <f t="shared" si="2"/>
        <v>30.399999999999991</v>
      </c>
      <c r="K17" s="41">
        <f>K19+K18</f>
        <v>130.19999999999999</v>
      </c>
      <c r="L17" s="41">
        <f t="shared" si="3"/>
        <v>-18</v>
      </c>
    </row>
    <row r="18" spans="1:13" ht="55.5" customHeight="1">
      <c r="A18" s="68">
        <v>13010000</v>
      </c>
      <c r="B18" s="69"/>
      <c r="C18" s="70" t="s">
        <v>39</v>
      </c>
      <c r="D18" s="71">
        <v>50</v>
      </c>
      <c r="E18" s="71">
        <v>18.7</v>
      </c>
      <c r="F18" s="71">
        <v>18.7</v>
      </c>
      <c r="G18" s="72">
        <v>24.4</v>
      </c>
      <c r="H18" s="71" t="str">
        <f t="shared" si="0"/>
        <v>зв.100</v>
      </c>
      <c r="I18" s="73">
        <f t="shared" si="1"/>
        <v>5.6999999999999993</v>
      </c>
      <c r="J18" s="71">
        <f t="shared" si="2"/>
        <v>5.6999999999999993</v>
      </c>
      <c r="K18" s="71">
        <v>48</v>
      </c>
      <c r="L18" s="71">
        <f t="shared" si="3"/>
        <v>-23.6</v>
      </c>
    </row>
    <row r="19" spans="1:13" ht="76.5" customHeight="1" thickBot="1">
      <c r="A19" s="74">
        <v>13030000</v>
      </c>
      <c r="B19" s="75"/>
      <c r="C19" s="76" t="s">
        <v>40</v>
      </c>
      <c r="D19" s="63">
        <v>73</v>
      </c>
      <c r="E19" s="63">
        <v>63.1</v>
      </c>
      <c r="F19" s="63">
        <v>63.1</v>
      </c>
      <c r="G19" s="77">
        <v>87.8</v>
      </c>
      <c r="H19" s="63" t="str">
        <f t="shared" si="0"/>
        <v>зв.100</v>
      </c>
      <c r="I19" s="65">
        <f t="shared" si="1"/>
        <v>24.699999999999989</v>
      </c>
      <c r="J19" s="63">
        <f t="shared" si="2"/>
        <v>24.699999999999996</v>
      </c>
      <c r="K19" s="63">
        <v>82.2</v>
      </c>
      <c r="L19" s="63">
        <f t="shared" si="3"/>
        <v>5.5999999999999943</v>
      </c>
    </row>
    <row r="20" spans="1:13" ht="55.5" customHeight="1" thickBot="1">
      <c r="A20" s="38" t="s">
        <v>41</v>
      </c>
      <c r="B20" s="39" t="s">
        <v>42</v>
      </c>
      <c r="C20" s="40" t="s">
        <v>43</v>
      </c>
      <c r="D20" s="41">
        <f>SUM(D21:D24)</f>
        <v>17920</v>
      </c>
      <c r="E20" s="41">
        <f>SUM(E21:E24)</f>
        <v>13020</v>
      </c>
      <c r="F20" s="41">
        <f>SUM(F21:F24)</f>
        <v>13020</v>
      </c>
      <c r="G20" s="42">
        <f>SUM(G21:G24)</f>
        <v>14337.3</v>
      </c>
      <c r="H20" s="41">
        <f t="shared" si="0"/>
        <v>110.11751152073734</v>
      </c>
      <c r="I20" s="47">
        <f t="shared" si="1"/>
        <v>1317.2999999999993</v>
      </c>
      <c r="J20" s="41">
        <f t="shared" si="2"/>
        <v>1317.2999999999993</v>
      </c>
      <c r="K20" s="41">
        <f>SUM(K21:K24)</f>
        <v>19665.2</v>
      </c>
      <c r="L20" s="41">
        <f>SUM(L21:L24)</f>
        <v>-5327.9</v>
      </c>
    </row>
    <row r="21" spans="1:13" ht="69" customHeight="1">
      <c r="A21" s="78">
        <v>14021900</v>
      </c>
      <c r="B21" s="79"/>
      <c r="C21" s="80" t="s">
        <v>44</v>
      </c>
      <c r="D21" s="53">
        <v>2600</v>
      </c>
      <c r="E21" s="53">
        <v>400</v>
      </c>
      <c r="F21" s="53">
        <v>400</v>
      </c>
      <c r="G21" s="54">
        <v>489.7</v>
      </c>
      <c r="H21" s="53">
        <f t="shared" si="0"/>
        <v>122.425</v>
      </c>
      <c r="I21" s="55">
        <f t="shared" si="1"/>
        <v>89.699999999999989</v>
      </c>
      <c r="J21" s="53">
        <f t="shared" si="2"/>
        <v>89.699999999999989</v>
      </c>
      <c r="K21" s="53">
        <v>2589.6999999999998</v>
      </c>
      <c r="L21" s="81">
        <f t="shared" si="3"/>
        <v>-2100</v>
      </c>
    </row>
    <row r="22" spans="1:13" ht="63" customHeight="1">
      <c r="A22" s="56">
        <v>14031900</v>
      </c>
      <c r="B22" s="57"/>
      <c r="C22" s="58" t="s">
        <v>45</v>
      </c>
      <c r="D22" s="59">
        <v>8200</v>
      </c>
      <c r="E22" s="59">
        <v>2000</v>
      </c>
      <c r="F22" s="59">
        <v>2000</v>
      </c>
      <c r="G22" s="62">
        <v>2916</v>
      </c>
      <c r="H22" s="59" t="str">
        <f t="shared" si="0"/>
        <v>зв.100</v>
      </c>
      <c r="I22" s="61">
        <f t="shared" si="1"/>
        <v>916</v>
      </c>
      <c r="J22" s="59">
        <f t="shared" si="2"/>
        <v>916</v>
      </c>
      <c r="K22" s="59">
        <v>8798.7000000000007</v>
      </c>
      <c r="L22" s="81">
        <f t="shared" si="3"/>
        <v>-5882.7000000000007</v>
      </c>
    </row>
    <row r="23" spans="1:13" ht="63" customHeight="1">
      <c r="A23" s="56">
        <v>14040100</v>
      </c>
      <c r="B23" s="57"/>
      <c r="C23" s="58" t="s">
        <v>46</v>
      </c>
      <c r="D23" s="59"/>
      <c r="E23" s="59">
        <v>3100</v>
      </c>
      <c r="F23" s="59">
        <v>3100</v>
      </c>
      <c r="G23" s="62">
        <v>3294.5</v>
      </c>
      <c r="H23" s="82">
        <f t="shared" si="0"/>
        <v>106.2741935483871</v>
      </c>
      <c r="I23" s="61">
        <f t="shared" si="1"/>
        <v>194.5</v>
      </c>
      <c r="J23" s="59">
        <f t="shared" si="2"/>
        <v>194.5</v>
      </c>
      <c r="K23" s="83">
        <v>8276.7999999999993</v>
      </c>
      <c r="L23" s="84">
        <f>G23+G24-K23</f>
        <v>2654.8000000000011</v>
      </c>
    </row>
    <row r="24" spans="1:13" ht="55.5" customHeight="1" thickBot="1">
      <c r="A24" s="78">
        <v>14040200</v>
      </c>
      <c r="B24" s="79"/>
      <c r="C24" s="80" t="s">
        <v>47</v>
      </c>
      <c r="D24" s="59">
        <v>7120</v>
      </c>
      <c r="E24" s="59">
        <v>7520</v>
      </c>
      <c r="F24" s="59">
        <v>7520</v>
      </c>
      <c r="G24" s="62">
        <v>7637.1</v>
      </c>
      <c r="H24" s="59">
        <f t="shared" si="0"/>
        <v>101.55718085106383</v>
      </c>
      <c r="I24" s="61">
        <f t="shared" si="1"/>
        <v>117.10000000000036</v>
      </c>
      <c r="J24" s="59">
        <f t="shared" si="2"/>
        <v>117.10000000000036</v>
      </c>
      <c r="K24" s="85"/>
      <c r="L24" s="86"/>
    </row>
    <row r="25" spans="1:13" ht="55.5" customHeight="1" thickBot="1">
      <c r="A25" s="38">
        <v>18000000</v>
      </c>
      <c r="B25" s="39" t="s">
        <v>48</v>
      </c>
      <c r="C25" s="40" t="s">
        <v>49</v>
      </c>
      <c r="D25" s="41">
        <f>D26+D39+D40</f>
        <v>68864.800000000003</v>
      </c>
      <c r="E25" s="41">
        <f>E26+E39+E40</f>
        <v>68864.800000000003</v>
      </c>
      <c r="F25" s="41">
        <f>F26+F39+F40</f>
        <v>68864.800000000003</v>
      </c>
      <c r="G25" s="46">
        <f>G26+G39+G40</f>
        <v>73441.099999999991</v>
      </c>
      <c r="H25" s="41">
        <f t="shared" si="0"/>
        <v>106.64533985432324</v>
      </c>
      <c r="I25" s="47">
        <f t="shared" si="1"/>
        <v>4576.2999999999884</v>
      </c>
      <c r="J25" s="41">
        <f t="shared" si="2"/>
        <v>4576.2999999999884</v>
      </c>
      <c r="K25" s="41">
        <f>K26+K39+K40</f>
        <v>67748.399999999994</v>
      </c>
      <c r="L25" s="41">
        <f t="shared" si="3"/>
        <v>5692.6999999999971</v>
      </c>
    </row>
    <row r="26" spans="1:13" ht="55.5" customHeight="1" thickBot="1">
      <c r="A26" s="38">
        <v>18010000</v>
      </c>
      <c r="B26" s="39"/>
      <c r="C26" s="40" t="s">
        <v>50</v>
      </c>
      <c r="D26" s="41">
        <f>D27+D32+D37</f>
        <v>28942.800000000003</v>
      </c>
      <c r="E26" s="41">
        <f>E27+E32+E37</f>
        <v>28942.800000000003</v>
      </c>
      <c r="F26" s="41">
        <f>F27+F32+F37</f>
        <v>28942.800000000003</v>
      </c>
      <c r="G26" s="46">
        <f>G27+G32+G37</f>
        <v>30508.699999999997</v>
      </c>
      <c r="H26" s="41">
        <f t="shared" si="0"/>
        <v>105.41032657517583</v>
      </c>
      <c r="I26" s="47">
        <f t="shared" si="1"/>
        <v>1565.8999999999942</v>
      </c>
      <c r="J26" s="41">
        <f t="shared" si="2"/>
        <v>1565.8999999999942</v>
      </c>
      <c r="K26" s="41">
        <f>K27+K32+K37</f>
        <v>28813.8</v>
      </c>
      <c r="L26" s="41">
        <f t="shared" si="3"/>
        <v>1694.8999999999978</v>
      </c>
    </row>
    <row r="27" spans="1:13" ht="55.5" customHeight="1" thickBot="1">
      <c r="A27" s="38"/>
      <c r="B27" s="39"/>
      <c r="C27" s="40" t="s">
        <v>51</v>
      </c>
      <c r="D27" s="41">
        <f>SUM(D28:D31)</f>
        <v>11828.800000000001</v>
      </c>
      <c r="E27" s="41">
        <f>SUM(E28:E31)</f>
        <v>11828.800000000001</v>
      </c>
      <c r="F27" s="41">
        <f>SUM(F28:F31)</f>
        <v>11828.800000000001</v>
      </c>
      <c r="G27" s="46">
        <f>SUM(G28:G31)</f>
        <v>12172.7</v>
      </c>
      <c r="H27" s="41">
        <f t="shared" si="0"/>
        <v>102.90731096983633</v>
      </c>
      <c r="I27" s="47">
        <f t="shared" si="1"/>
        <v>343.89999999999964</v>
      </c>
      <c r="J27" s="41">
        <f t="shared" si="2"/>
        <v>343.89999999999964</v>
      </c>
      <c r="K27" s="46">
        <f>SUM(K28:K31)</f>
        <v>11396.8</v>
      </c>
      <c r="L27" s="41">
        <f t="shared" si="3"/>
        <v>775.90000000000146</v>
      </c>
    </row>
    <row r="28" spans="1:13" ht="66.75" customHeight="1">
      <c r="A28" s="78">
        <v>18010100</v>
      </c>
      <c r="B28" s="79"/>
      <c r="C28" s="80" t="s">
        <v>52</v>
      </c>
      <c r="D28" s="53">
        <v>15.8</v>
      </c>
      <c r="E28" s="53">
        <v>15.8</v>
      </c>
      <c r="F28" s="53">
        <v>15.8</v>
      </c>
      <c r="G28" s="87">
        <v>11</v>
      </c>
      <c r="H28" s="53">
        <f t="shared" si="0"/>
        <v>69.620253164556956</v>
      </c>
      <c r="I28" s="55">
        <f t="shared" si="1"/>
        <v>-4.8000000000000025</v>
      </c>
      <c r="J28" s="53">
        <f t="shared" si="2"/>
        <v>-4.8000000000000007</v>
      </c>
      <c r="K28" s="87">
        <v>18.100000000000001</v>
      </c>
      <c r="L28" s="81">
        <f t="shared" si="3"/>
        <v>-7.1000000000000014</v>
      </c>
    </row>
    <row r="29" spans="1:13" ht="63" customHeight="1">
      <c r="A29" s="56">
        <v>18010200</v>
      </c>
      <c r="B29" s="57"/>
      <c r="C29" s="58" t="s">
        <v>53</v>
      </c>
      <c r="D29" s="59">
        <v>999.3</v>
      </c>
      <c r="E29" s="59">
        <v>999.3</v>
      </c>
      <c r="F29" s="59">
        <v>999.3</v>
      </c>
      <c r="G29" s="62">
        <v>831.3</v>
      </c>
      <c r="H29" s="59">
        <f t="shared" si="0"/>
        <v>83.188231762233556</v>
      </c>
      <c r="I29" s="61">
        <f t="shared" si="1"/>
        <v>-168</v>
      </c>
      <c r="J29" s="59">
        <f t="shared" si="2"/>
        <v>-168</v>
      </c>
      <c r="K29" s="60">
        <v>847.2</v>
      </c>
      <c r="L29" s="81">
        <f t="shared" si="3"/>
        <v>-15.900000000000091</v>
      </c>
    </row>
    <row r="30" spans="1:13" ht="61.5" customHeight="1">
      <c r="A30" s="56" t="s">
        <v>54</v>
      </c>
      <c r="B30" s="57"/>
      <c r="C30" s="58" t="s">
        <v>55</v>
      </c>
      <c r="D30" s="59">
        <v>4320.1000000000004</v>
      </c>
      <c r="E30" s="59">
        <v>4320.1000000000004</v>
      </c>
      <c r="F30" s="59">
        <v>4320.1000000000004</v>
      </c>
      <c r="G30" s="62">
        <v>4728.6000000000004</v>
      </c>
      <c r="H30" s="59">
        <f t="shared" si="0"/>
        <v>109.45579963426773</v>
      </c>
      <c r="I30" s="61">
        <f t="shared" si="1"/>
        <v>408.5</v>
      </c>
      <c r="J30" s="59">
        <f t="shared" si="2"/>
        <v>408.5</v>
      </c>
      <c r="K30" s="60">
        <v>3871.9</v>
      </c>
      <c r="L30" s="81">
        <f t="shared" si="3"/>
        <v>856.70000000000027</v>
      </c>
    </row>
    <row r="31" spans="1:13" ht="65.25" customHeight="1" thickBot="1">
      <c r="A31" s="78" t="s">
        <v>56</v>
      </c>
      <c r="B31" s="79"/>
      <c r="C31" s="80" t="s">
        <v>57</v>
      </c>
      <c r="D31" s="59">
        <v>6493.6</v>
      </c>
      <c r="E31" s="59">
        <v>6493.6</v>
      </c>
      <c r="F31" s="59">
        <v>6493.6</v>
      </c>
      <c r="G31" s="60">
        <v>6601.8</v>
      </c>
      <c r="H31" s="59">
        <f t="shared" si="0"/>
        <v>101.66625600591351</v>
      </c>
      <c r="I31" s="61">
        <f t="shared" si="1"/>
        <v>108.19999999999982</v>
      </c>
      <c r="J31" s="59">
        <f t="shared" si="2"/>
        <v>108.19999999999982</v>
      </c>
      <c r="K31" s="60">
        <v>6659.6</v>
      </c>
      <c r="L31" s="81">
        <f t="shared" si="3"/>
        <v>-57.800000000000182</v>
      </c>
    </row>
    <row r="32" spans="1:13" ht="55.5" customHeight="1" thickBot="1">
      <c r="A32" s="38"/>
      <c r="B32" s="39"/>
      <c r="C32" s="40" t="s">
        <v>58</v>
      </c>
      <c r="D32" s="41">
        <f>SUM(D33:D36)</f>
        <v>17089</v>
      </c>
      <c r="E32" s="41">
        <f>SUM(E33:E36)</f>
        <v>17089</v>
      </c>
      <c r="F32" s="41">
        <f>SUM(F33:F36)</f>
        <v>17089</v>
      </c>
      <c r="G32" s="46">
        <f>SUM(G33:G36)</f>
        <v>18304.699999999997</v>
      </c>
      <c r="H32" s="41">
        <f t="shared" si="0"/>
        <v>107.11393293931768</v>
      </c>
      <c r="I32" s="47">
        <f t="shared" si="1"/>
        <v>1215.6999999999971</v>
      </c>
      <c r="J32" s="41">
        <f t="shared" si="2"/>
        <v>1215.6999999999971</v>
      </c>
      <c r="K32" s="46">
        <f>SUM(K33:K36)</f>
        <v>17367</v>
      </c>
      <c r="L32" s="41">
        <f t="shared" si="3"/>
        <v>937.69999999999709</v>
      </c>
      <c r="M32" s="48"/>
    </row>
    <row r="33" spans="1:12" ht="49.5" customHeight="1">
      <c r="A33" s="78" t="s">
        <v>59</v>
      </c>
      <c r="B33" s="79"/>
      <c r="C33" s="80" t="s">
        <v>60</v>
      </c>
      <c r="D33" s="53">
        <v>9600</v>
      </c>
      <c r="E33" s="53">
        <v>9600</v>
      </c>
      <c r="F33" s="53">
        <v>9600</v>
      </c>
      <c r="G33" s="87">
        <v>9057.2999999999993</v>
      </c>
      <c r="H33" s="53">
        <f t="shared" si="0"/>
        <v>94.346874999999997</v>
      </c>
      <c r="I33" s="55">
        <f t="shared" si="1"/>
        <v>-542.70000000000073</v>
      </c>
      <c r="J33" s="53">
        <f t="shared" si="2"/>
        <v>-542.70000000000073</v>
      </c>
      <c r="K33" s="87">
        <v>9814.2000000000007</v>
      </c>
      <c r="L33" s="53">
        <f t="shared" si="3"/>
        <v>-756.90000000000146</v>
      </c>
    </row>
    <row r="34" spans="1:12" ht="49.5" customHeight="1">
      <c r="A34" s="56" t="s">
        <v>61</v>
      </c>
      <c r="B34" s="57"/>
      <c r="C34" s="58" t="s">
        <v>62</v>
      </c>
      <c r="D34" s="59">
        <v>5200</v>
      </c>
      <c r="E34" s="59">
        <v>5200</v>
      </c>
      <c r="F34" s="59">
        <v>5200</v>
      </c>
      <c r="G34" s="62">
        <v>6731.6</v>
      </c>
      <c r="H34" s="59" t="str">
        <f t="shared" si="0"/>
        <v>зв.100</v>
      </c>
      <c r="I34" s="61">
        <f t="shared" si="1"/>
        <v>1531.6000000000004</v>
      </c>
      <c r="J34" s="59">
        <f t="shared" si="2"/>
        <v>1531.6000000000004</v>
      </c>
      <c r="K34" s="60">
        <v>5218.5</v>
      </c>
      <c r="L34" s="59">
        <f t="shared" si="3"/>
        <v>1513.1000000000004</v>
      </c>
    </row>
    <row r="35" spans="1:12" ht="49.5" customHeight="1">
      <c r="A35" s="56" t="s">
        <v>63</v>
      </c>
      <c r="B35" s="57"/>
      <c r="C35" s="58" t="s">
        <v>64</v>
      </c>
      <c r="D35" s="59">
        <v>999</v>
      </c>
      <c r="E35" s="59">
        <v>999</v>
      </c>
      <c r="F35" s="59">
        <v>999</v>
      </c>
      <c r="G35" s="62">
        <v>898.2</v>
      </c>
      <c r="H35" s="59">
        <f t="shared" si="0"/>
        <v>89.909909909909913</v>
      </c>
      <c r="I35" s="61">
        <f t="shared" si="1"/>
        <v>-100.80000000000007</v>
      </c>
      <c r="J35" s="59">
        <f t="shared" si="2"/>
        <v>-100.79999999999995</v>
      </c>
      <c r="K35" s="60">
        <v>1083.4000000000001</v>
      </c>
      <c r="L35" s="59">
        <f t="shared" si="3"/>
        <v>-185.20000000000005</v>
      </c>
    </row>
    <row r="36" spans="1:12" ht="49.5" customHeight="1" thickBot="1">
      <c r="A36" s="78" t="s">
        <v>65</v>
      </c>
      <c r="B36" s="79"/>
      <c r="C36" s="80" t="s">
        <v>66</v>
      </c>
      <c r="D36" s="59">
        <v>1290</v>
      </c>
      <c r="E36" s="59">
        <v>1290</v>
      </c>
      <c r="F36" s="59">
        <v>1290</v>
      </c>
      <c r="G36" s="62">
        <v>1617.6</v>
      </c>
      <c r="H36" s="59" t="str">
        <f t="shared" si="0"/>
        <v>зв.100</v>
      </c>
      <c r="I36" s="61">
        <f t="shared" si="1"/>
        <v>327.59999999999991</v>
      </c>
      <c r="J36" s="59">
        <f t="shared" si="2"/>
        <v>327.59999999999991</v>
      </c>
      <c r="K36" s="60">
        <v>1250.9000000000001</v>
      </c>
      <c r="L36" s="59">
        <f t="shared" si="3"/>
        <v>366.69999999999982</v>
      </c>
    </row>
    <row r="37" spans="1:12" ht="46.5" customHeight="1" thickBot="1">
      <c r="A37" s="38"/>
      <c r="B37" s="39"/>
      <c r="C37" s="40" t="s">
        <v>67</v>
      </c>
      <c r="D37" s="41">
        <f>D38</f>
        <v>25</v>
      </c>
      <c r="E37" s="41">
        <f>E38</f>
        <v>25</v>
      </c>
      <c r="F37" s="41">
        <f>F38</f>
        <v>25</v>
      </c>
      <c r="G37" s="46">
        <f>G38</f>
        <v>31.3</v>
      </c>
      <c r="H37" s="41" t="str">
        <f t="shared" si="0"/>
        <v>зв.100</v>
      </c>
      <c r="I37" s="47">
        <f t="shared" si="1"/>
        <v>6.3000000000000007</v>
      </c>
      <c r="J37" s="41">
        <f t="shared" si="2"/>
        <v>6.3000000000000007</v>
      </c>
      <c r="K37" s="46">
        <f>K38</f>
        <v>50</v>
      </c>
      <c r="L37" s="41">
        <f t="shared" si="3"/>
        <v>-18.7</v>
      </c>
    </row>
    <row r="38" spans="1:12" ht="55.5" customHeight="1" thickBot="1">
      <c r="A38" s="78">
        <v>18011100</v>
      </c>
      <c r="B38" s="79"/>
      <c r="C38" s="80" t="s">
        <v>68</v>
      </c>
      <c r="D38" s="59">
        <v>25</v>
      </c>
      <c r="E38" s="59">
        <v>25</v>
      </c>
      <c r="F38" s="59">
        <v>25</v>
      </c>
      <c r="G38" s="60">
        <v>31.3</v>
      </c>
      <c r="H38" s="59" t="str">
        <f t="shared" si="0"/>
        <v>зв.100</v>
      </c>
      <c r="I38" s="61">
        <f t="shared" si="1"/>
        <v>6.3000000000000007</v>
      </c>
      <c r="J38" s="59">
        <f t="shared" si="2"/>
        <v>6.3000000000000007</v>
      </c>
      <c r="K38" s="59">
        <v>50</v>
      </c>
      <c r="L38" s="59">
        <f t="shared" si="3"/>
        <v>-18.7</v>
      </c>
    </row>
    <row r="39" spans="1:12" ht="49.5" customHeight="1" thickBot="1">
      <c r="A39" s="38" t="s">
        <v>69</v>
      </c>
      <c r="B39" s="39"/>
      <c r="C39" s="40" t="s">
        <v>70</v>
      </c>
      <c r="D39" s="41">
        <v>22</v>
      </c>
      <c r="E39" s="41">
        <v>22</v>
      </c>
      <c r="F39" s="41">
        <v>22</v>
      </c>
      <c r="G39" s="46">
        <v>26.1</v>
      </c>
      <c r="H39" s="41">
        <f t="shared" si="0"/>
        <v>118.63636363636364</v>
      </c>
      <c r="I39" s="47">
        <f t="shared" si="1"/>
        <v>4.1000000000000014</v>
      </c>
      <c r="J39" s="41">
        <f t="shared" si="2"/>
        <v>4.1000000000000014</v>
      </c>
      <c r="K39" s="41">
        <v>22.3</v>
      </c>
      <c r="L39" s="41">
        <f t="shared" si="3"/>
        <v>3.8000000000000007</v>
      </c>
    </row>
    <row r="40" spans="1:12" ht="55.5" customHeight="1" thickBot="1">
      <c r="A40" s="38" t="s">
        <v>71</v>
      </c>
      <c r="B40" s="39"/>
      <c r="C40" s="40" t="s">
        <v>72</v>
      </c>
      <c r="D40" s="41">
        <f>SUM(D41:D43)</f>
        <v>39900</v>
      </c>
      <c r="E40" s="41">
        <f>SUM(E41:E43)</f>
        <v>39900</v>
      </c>
      <c r="F40" s="41">
        <f>SUM(F41:F43)</f>
        <v>39900</v>
      </c>
      <c r="G40" s="46">
        <f>SUM(G41:G43)</f>
        <v>42906.299999999996</v>
      </c>
      <c r="H40" s="41">
        <f t="shared" si="0"/>
        <v>107.53458646616541</v>
      </c>
      <c r="I40" s="47">
        <f t="shared" si="1"/>
        <v>3006.2999999999956</v>
      </c>
      <c r="J40" s="41">
        <f t="shared" si="2"/>
        <v>3006.2999999999956</v>
      </c>
      <c r="K40" s="41">
        <f>SUM(K41:K43)</f>
        <v>38912.300000000003</v>
      </c>
      <c r="L40" s="41">
        <f t="shared" si="3"/>
        <v>3993.9999999999927</v>
      </c>
    </row>
    <row r="41" spans="1:12" ht="51" customHeight="1">
      <c r="A41" s="56">
        <v>18050300</v>
      </c>
      <c r="B41" s="57"/>
      <c r="C41" s="58" t="s">
        <v>73</v>
      </c>
      <c r="D41" s="59">
        <v>2900</v>
      </c>
      <c r="E41" s="59">
        <v>2900</v>
      </c>
      <c r="F41" s="59">
        <v>2900</v>
      </c>
      <c r="G41" s="62">
        <v>3434.6</v>
      </c>
      <c r="H41" s="59">
        <f t="shared" si="0"/>
        <v>118.43448275862069</v>
      </c>
      <c r="I41" s="61">
        <f t="shared" si="1"/>
        <v>534.59999999999991</v>
      </c>
      <c r="J41" s="59">
        <f t="shared" si="2"/>
        <v>534.59999999999991</v>
      </c>
      <c r="K41" s="59">
        <v>2970.4</v>
      </c>
      <c r="L41" s="59">
        <f t="shared" si="3"/>
        <v>464.19999999999982</v>
      </c>
    </row>
    <row r="42" spans="1:12" ht="49.5" customHeight="1">
      <c r="A42" s="56">
        <v>18050400</v>
      </c>
      <c r="B42" s="57"/>
      <c r="C42" s="58" t="s">
        <v>74</v>
      </c>
      <c r="D42" s="59">
        <v>36300</v>
      </c>
      <c r="E42" s="59">
        <v>36300</v>
      </c>
      <c r="F42" s="59">
        <v>36300</v>
      </c>
      <c r="G42" s="62">
        <v>38704.5</v>
      </c>
      <c r="H42" s="59">
        <f t="shared" si="0"/>
        <v>106.62396694214875</v>
      </c>
      <c r="I42" s="61">
        <f t="shared" si="1"/>
        <v>2404.5</v>
      </c>
      <c r="J42" s="59">
        <f t="shared" si="2"/>
        <v>2404.5</v>
      </c>
      <c r="K42" s="59">
        <v>35183.599999999999</v>
      </c>
      <c r="L42" s="59">
        <f t="shared" si="3"/>
        <v>3520.9000000000015</v>
      </c>
    </row>
    <row r="43" spans="1:12" ht="70.5" customHeight="1" thickBot="1">
      <c r="A43" s="78">
        <v>18050500</v>
      </c>
      <c r="B43" s="79"/>
      <c r="C43" s="80" t="s">
        <v>75</v>
      </c>
      <c r="D43" s="59">
        <v>700</v>
      </c>
      <c r="E43" s="59">
        <v>700</v>
      </c>
      <c r="F43" s="59">
        <v>700</v>
      </c>
      <c r="G43" s="62">
        <v>767.2</v>
      </c>
      <c r="H43" s="59">
        <f t="shared" si="0"/>
        <v>109.60000000000001</v>
      </c>
      <c r="I43" s="61">
        <f t="shared" si="1"/>
        <v>67.200000000000045</v>
      </c>
      <c r="J43" s="59">
        <f t="shared" si="2"/>
        <v>67.200000000000045</v>
      </c>
      <c r="K43" s="59">
        <v>758.3</v>
      </c>
      <c r="L43" s="59">
        <f t="shared" si="3"/>
        <v>8.9000000000000909</v>
      </c>
    </row>
    <row r="44" spans="1:12" ht="49.5" customHeight="1" thickBot="1">
      <c r="A44" s="38" t="s">
        <v>76</v>
      </c>
      <c r="B44" s="39" t="s">
        <v>77</v>
      </c>
      <c r="C44" s="40" t="s">
        <v>78</v>
      </c>
      <c r="D44" s="41">
        <f>D45+D51+D55</f>
        <v>7104</v>
      </c>
      <c r="E44" s="41">
        <f>E45+E51+E55</f>
        <v>8422.7000000000007</v>
      </c>
      <c r="F44" s="41">
        <f>F45+F51+F55</f>
        <v>8422.7000000000007</v>
      </c>
      <c r="G44" s="46">
        <f>G45+G51+G55</f>
        <v>9739.4</v>
      </c>
      <c r="H44" s="43">
        <f t="shared" si="0"/>
        <v>115.63275434243175</v>
      </c>
      <c r="I44" s="44">
        <f t="shared" si="1"/>
        <v>1316.6999999999989</v>
      </c>
      <c r="J44" s="45">
        <f t="shared" si="2"/>
        <v>1316.6999999999989</v>
      </c>
      <c r="K44" s="41">
        <f>K45+K51+K55</f>
        <v>7773.0999999999995</v>
      </c>
      <c r="L44" s="41">
        <f t="shared" si="3"/>
        <v>1966.3000000000002</v>
      </c>
    </row>
    <row r="45" spans="1:12" ht="28.5" thickBot="1">
      <c r="A45" s="38" t="s">
        <v>79</v>
      </c>
      <c r="B45" s="39" t="s">
        <v>80</v>
      </c>
      <c r="C45" s="40" t="s">
        <v>81</v>
      </c>
      <c r="D45" s="41">
        <f>D46+D48+D47</f>
        <v>1340</v>
      </c>
      <c r="E45" s="41">
        <f>E46+E48+E47</f>
        <v>615.70000000000005</v>
      </c>
      <c r="F45" s="41">
        <f>F46+F48+F47</f>
        <v>615.70000000000005</v>
      </c>
      <c r="G45" s="46">
        <f>G46+G48+G47</f>
        <v>914.30000000000007</v>
      </c>
      <c r="H45" s="41" t="str">
        <f t="shared" si="0"/>
        <v>зв.100</v>
      </c>
      <c r="I45" s="47">
        <f t="shared" si="1"/>
        <v>298.60000000000002</v>
      </c>
      <c r="J45" s="41">
        <f t="shared" si="2"/>
        <v>298.60000000000002</v>
      </c>
      <c r="K45" s="41">
        <f>K46+K48+K47</f>
        <v>2039.6</v>
      </c>
      <c r="L45" s="41">
        <f t="shared" si="3"/>
        <v>-1125.2999999999997</v>
      </c>
    </row>
    <row r="46" spans="1:12" ht="28.5" thickBot="1">
      <c r="A46" s="88">
        <v>21010300</v>
      </c>
      <c r="B46" s="89"/>
      <c r="C46" s="90" t="s">
        <v>82</v>
      </c>
      <c r="D46" s="91">
        <v>70</v>
      </c>
      <c r="E46" s="91">
        <v>40</v>
      </c>
      <c r="F46" s="91">
        <v>40</v>
      </c>
      <c r="G46" s="92">
        <v>43.3</v>
      </c>
      <c r="H46" s="93">
        <f t="shared" si="0"/>
        <v>108.24999999999999</v>
      </c>
      <c r="I46" s="94">
        <f t="shared" si="1"/>
        <v>3.2999999999999972</v>
      </c>
      <c r="J46" s="91">
        <f t="shared" si="2"/>
        <v>3.2999999999999972</v>
      </c>
      <c r="K46" s="91">
        <v>93.1</v>
      </c>
      <c r="L46" s="91">
        <f t="shared" si="3"/>
        <v>-49.8</v>
      </c>
    </row>
    <row r="47" spans="1:12" ht="55.5" customHeight="1" thickBot="1">
      <c r="A47" s="88" t="s">
        <v>83</v>
      </c>
      <c r="B47" s="89"/>
      <c r="C47" s="90" t="s">
        <v>84</v>
      </c>
      <c r="D47" s="95">
        <v>800</v>
      </c>
      <c r="E47" s="95">
        <v>105.7</v>
      </c>
      <c r="F47" s="95">
        <v>105.7</v>
      </c>
      <c r="G47" s="96">
        <v>105.7</v>
      </c>
      <c r="H47" s="97">
        <f t="shared" si="0"/>
        <v>100.00000000000001</v>
      </c>
      <c r="I47" s="98">
        <f t="shared" si="1"/>
        <v>0</v>
      </c>
      <c r="J47" s="95">
        <f t="shared" si="2"/>
        <v>0</v>
      </c>
      <c r="K47" s="95">
        <v>1312.6</v>
      </c>
      <c r="L47" s="95">
        <f t="shared" si="3"/>
        <v>-1206.8999999999999</v>
      </c>
    </row>
    <row r="48" spans="1:12" ht="55.5" customHeight="1" thickBot="1">
      <c r="A48" s="88" t="s">
        <v>85</v>
      </c>
      <c r="B48" s="89"/>
      <c r="C48" s="90" t="s">
        <v>86</v>
      </c>
      <c r="D48" s="95">
        <f>SUM(D49:D50)</f>
        <v>470</v>
      </c>
      <c r="E48" s="95">
        <f>SUM(E49:E50)</f>
        <v>470</v>
      </c>
      <c r="F48" s="95">
        <f>SUM(F49:F50)</f>
        <v>470</v>
      </c>
      <c r="G48" s="96">
        <f>SUM(G49:G50)</f>
        <v>765.30000000000007</v>
      </c>
      <c r="H48" s="97" t="str">
        <f t="shared" si="0"/>
        <v>зв.100</v>
      </c>
      <c r="I48" s="98">
        <f t="shared" si="1"/>
        <v>295.30000000000007</v>
      </c>
      <c r="J48" s="95">
        <f t="shared" si="2"/>
        <v>295.30000000000007</v>
      </c>
      <c r="K48" s="95">
        <f>SUM(K49:K50)</f>
        <v>633.90000000000009</v>
      </c>
      <c r="L48" s="95">
        <f t="shared" si="3"/>
        <v>131.39999999999998</v>
      </c>
    </row>
    <row r="49" spans="1:13" ht="48" customHeight="1">
      <c r="A49" s="56" t="s">
        <v>87</v>
      </c>
      <c r="B49" s="57"/>
      <c r="C49" s="58" t="s">
        <v>88</v>
      </c>
      <c r="D49" s="99">
        <v>320</v>
      </c>
      <c r="E49" s="99">
        <v>370</v>
      </c>
      <c r="F49" s="99">
        <v>370</v>
      </c>
      <c r="G49" s="100">
        <v>632.70000000000005</v>
      </c>
      <c r="H49" s="99" t="str">
        <f t="shared" si="0"/>
        <v>зв.100</v>
      </c>
      <c r="I49" s="101">
        <f t="shared" si="1"/>
        <v>262.70000000000005</v>
      </c>
      <c r="J49" s="99">
        <f t="shared" si="2"/>
        <v>262.70000000000005</v>
      </c>
      <c r="K49" s="99">
        <v>486.6</v>
      </c>
      <c r="L49" s="99">
        <f t="shared" si="3"/>
        <v>146.10000000000002</v>
      </c>
    </row>
    <row r="50" spans="1:13" ht="91.5" customHeight="1" thickBot="1">
      <c r="A50" s="78" t="s">
        <v>89</v>
      </c>
      <c r="B50" s="79"/>
      <c r="C50" s="80" t="s">
        <v>90</v>
      </c>
      <c r="D50" s="59">
        <v>150</v>
      </c>
      <c r="E50" s="59">
        <v>100</v>
      </c>
      <c r="F50" s="59">
        <v>100</v>
      </c>
      <c r="G50" s="60">
        <v>132.6</v>
      </c>
      <c r="H50" s="59" t="str">
        <f t="shared" si="0"/>
        <v>зв.100</v>
      </c>
      <c r="I50" s="61">
        <f t="shared" si="1"/>
        <v>32.599999999999994</v>
      </c>
      <c r="J50" s="59">
        <f t="shared" si="2"/>
        <v>32.599999999999994</v>
      </c>
      <c r="K50" s="59">
        <v>147.30000000000001</v>
      </c>
      <c r="L50" s="59">
        <f t="shared" si="3"/>
        <v>-14.700000000000017</v>
      </c>
    </row>
    <row r="51" spans="1:13" ht="72.599999999999994" customHeight="1" thickBot="1">
      <c r="A51" s="38" t="s">
        <v>91</v>
      </c>
      <c r="B51" s="39" t="s">
        <v>92</v>
      </c>
      <c r="C51" s="40" t="s">
        <v>93</v>
      </c>
      <c r="D51" s="41">
        <f>D52+D53+D54</f>
        <v>5074</v>
      </c>
      <c r="E51" s="41">
        <f>E52+E53+E54</f>
        <v>6757</v>
      </c>
      <c r="F51" s="41">
        <f>F52+F53+F54</f>
        <v>6757</v>
      </c>
      <c r="G51" s="46">
        <f>G52+G53+G54</f>
        <v>7568.3</v>
      </c>
      <c r="H51" s="41">
        <f t="shared" si="0"/>
        <v>112.00680775492084</v>
      </c>
      <c r="I51" s="47">
        <f t="shared" si="1"/>
        <v>811.30000000000109</v>
      </c>
      <c r="J51" s="41">
        <f t="shared" si="2"/>
        <v>811.30000000000018</v>
      </c>
      <c r="K51" s="41">
        <f>K52+K53+K54</f>
        <v>4860.8</v>
      </c>
      <c r="L51" s="41">
        <f t="shared" si="3"/>
        <v>2707.5</v>
      </c>
    </row>
    <row r="52" spans="1:13" ht="55.5" customHeight="1">
      <c r="A52" s="102" t="s">
        <v>94</v>
      </c>
      <c r="B52" s="103"/>
      <c r="C52" s="104" t="s">
        <v>95</v>
      </c>
      <c r="D52" s="99">
        <v>4459</v>
      </c>
      <c r="E52" s="99">
        <v>6459</v>
      </c>
      <c r="F52" s="99">
        <v>6459</v>
      </c>
      <c r="G52" s="105">
        <v>7191.6</v>
      </c>
      <c r="H52" s="99">
        <f t="shared" si="0"/>
        <v>111.34231305155596</v>
      </c>
      <c r="I52" s="101">
        <f t="shared" si="1"/>
        <v>732.60000000000127</v>
      </c>
      <c r="J52" s="99">
        <f t="shared" si="2"/>
        <v>732.60000000000036</v>
      </c>
      <c r="K52" s="99">
        <v>4090.5</v>
      </c>
      <c r="L52" s="99">
        <f t="shared" si="3"/>
        <v>3101.1000000000004</v>
      </c>
    </row>
    <row r="53" spans="1:13" ht="67.5" customHeight="1">
      <c r="A53" s="56" t="s">
        <v>96</v>
      </c>
      <c r="B53" s="57"/>
      <c r="C53" s="58" t="s">
        <v>97</v>
      </c>
      <c r="D53" s="59">
        <v>500</v>
      </c>
      <c r="E53" s="59">
        <v>230</v>
      </c>
      <c r="F53" s="59">
        <v>230</v>
      </c>
      <c r="G53" s="60">
        <v>292.39999999999998</v>
      </c>
      <c r="H53" s="59" t="str">
        <f t="shared" si="0"/>
        <v>зв.100</v>
      </c>
      <c r="I53" s="61">
        <f t="shared" si="1"/>
        <v>62.399999999999977</v>
      </c>
      <c r="J53" s="59">
        <f t="shared" si="2"/>
        <v>62.399999999999977</v>
      </c>
      <c r="K53" s="59">
        <v>624.1</v>
      </c>
      <c r="L53" s="59">
        <f t="shared" si="3"/>
        <v>-331.70000000000005</v>
      </c>
    </row>
    <row r="54" spans="1:13" ht="55.15" customHeight="1" thickBot="1">
      <c r="A54" s="106" t="s">
        <v>98</v>
      </c>
      <c r="B54" s="107"/>
      <c r="C54" s="108" t="s">
        <v>99</v>
      </c>
      <c r="D54" s="59">
        <v>115</v>
      </c>
      <c r="E54" s="59">
        <v>68</v>
      </c>
      <c r="F54" s="59">
        <v>68</v>
      </c>
      <c r="G54" s="62">
        <v>84.3</v>
      </c>
      <c r="H54" s="59">
        <f t="shared" si="0"/>
        <v>123.9705882352941</v>
      </c>
      <c r="I54" s="61">
        <f t="shared" si="1"/>
        <v>16.299999999999997</v>
      </c>
      <c r="J54" s="59">
        <f t="shared" si="2"/>
        <v>16.299999999999997</v>
      </c>
      <c r="K54" s="59">
        <v>146.19999999999999</v>
      </c>
      <c r="L54" s="59">
        <f t="shared" si="3"/>
        <v>-61.899999999999991</v>
      </c>
    </row>
    <row r="55" spans="1:13" ht="48" customHeight="1" thickBot="1">
      <c r="A55" s="38" t="s">
        <v>100</v>
      </c>
      <c r="B55" s="39" t="s">
        <v>101</v>
      </c>
      <c r="C55" s="40" t="s">
        <v>102</v>
      </c>
      <c r="D55" s="41">
        <v>690</v>
      </c>
      <c r="E55" s="41">
        <v>1050</v>
      </c>
      <c r="F55" s="41">
        <v>1050</v>
      </c>
      <c r="G55" s="46">
        <v>1256.8</v>
      </c>
      <c r="H55" s="41">
        <f t="shared" si="0"/>
        <v>119.6952380952381</v>
      </c>
      <c r="I55" s="47">
        <f t="shared" si="1"/>
        <v>206.79999999999995</v>
      </c>
      <c r="J55" s="41">
        <f t="shared" si="2"/>
        <v>206.79999999999995</v>
      </c>
      <c r="K55" s="41">
        <v>872.7</v>
      </c>
      <c r="L55" s="41">
        <f t="shared" si="3"/>
        <v>384.09999999999991</v>
      </c>
    </row>
    <row r="56" spans="1:13" ht="49.5" customHeight="1" thickBot="1">
      <c r="A56" s="109"/>
      <c r="B56" s="110"/>
      <c r="C56" s="111" t="s">
        <v>103</v>
      </c>
      <c r="D56" s="112">
        <f>D9+D44</f>
        <v>265000</v>
      </c>
      <c r="E56" s="112">
        <f>E9+E44</f>
        <v>276162</v>
      </c>
      <c r="F56" s="112">
        <f>F9+F44</f>
        <v>276162</v>
      </c>
      <c r="G56" s="113">
        <f>G9+G44</f>
        <v>289400.40000000002</v>
      </c>
      <c r="H56" s="114">
        <f t="shared" si="0"/>
        <v>104.79370804093251</v>
      </c>
      <c r="I56" s="115">
        <f t="shared" si="1"/>
        <v>13238.400000000023</v>
      </c>
      <c r="J56" s="115">
        <f t="shared" si="2"/>
        <v>13238.400000000023</v>
      </c>
      <c r="K56" s="112">
        <f>K9+K44</f>
        <v>243816.30000000008</v>
      </c>
      <c r="L56" s="116">
        <f t="shared" si="3"/>
        <v>45584.099999999948</v>
      </c>
      <c r="M56" s="117"/>
    </row>
    <row r="57" spans="1:13" ht="55.5" customHeight="1" thickBot="1">
      <c r="A57" s="38" t="s">
        <v>104</v>
      </c>
      <c r="B57" s="39" t="s">
        <v>105</v>
      </c>
      <c r="C57" s="40" t="s">
        <v>106</v>
      </c>
      <c r="D57" s="41">
        <f>D58+D60+D65+D62</f>
        <v>158202.20000000001</v>
      </c>
      <c r="E57" s="41">
        <f>E58+E60+E65+E62</f>
        <v>151770.4</v>
      </c>
      <c r="F57" s="41">
        <f>F58+F60+F65+F62</f>
        <v>151432</v>
      </c>
      <c r="G57" s="46">
        <f>G58+G60+G65+G62</f>
        <v>151731.30000000002</v>
      </c>
      <c r="H57" s="41">
        <f t="shared" si="0"/>
        <v>99.974237400705292</v>
      </c>
      <c r="I57" s="47">
        <f t="shared" si="1"/>
        <v>-39.099999999976717</v>
      </c>
      <c r="J57" s="41">
        <f t="shared" si="2"/>
        <v>-39.099999999976717</v>
      </c>
      <c r="K57" s="41">
        <f>K58+K60+K65+K62</f>
        <v>182301.7</v>
      </c>
      <c r="L57" s="41">
        <f t="shared" si="3"/>
        <v>-30570.399999999994</v>
      </c>
    </row>
    <row r="58" spans="1:13" ht="55.5" customHeight="1" thickBot="1">
      <c r="A58" s="38" t="s">
        <v>107</v>
      </c>
      <c r="B58" s="39" t="s">
        <v>108</v>
      </c>
      <c r="C58" s="40" t="s">
        <v>109</v>
      </c>
      <c r="D58" s="41">
        <f>D59</f>
        <v>44570.9</v>
      </c>
      <c r="E58" s="41">
        <f>E59</f>
        <v>44570.9</v>
      </c>
      <c r="F58" s="41">
        <f>F59</f>
        <v>44570.9</v>
      </c>
      <c r="G58" s="46">
        <f>G59</f>
        <v>44570.9</v>
      </c>
      <c r="H58" s="41">
        <f t="shared" si="0"/>
        <v>100</v>
      </c>
      <c r="I58" s="47">
        <f t="shared" si="1"/>
        <v>0</v>
      </c>
      <c r="J58" s="41">
        <f t="shared" si="2"/>
        <v>0</v>
      </c>
      <c r="K58" s="41">
        <f>K59</f>
        <v>41205.5</v>
      </c>
      <c r="L58" s="41">
        <f t="shared" si="3"/>
        <v>3365.4000000000015</v>
      </c>
    </row>
    <row r="59" spans="1:13" ht="55.5" customHeight="1" thickBot="1">
      <c r="A59" s="56">
        <v>41020100</v>
      </c>
      <c r="B59" s="57"/>
      <c r="C59" s="58" t="s">
        <v>110</v>
      </c>
      <c r="D59" s="59">
        <v>44570.9</v>
      </c>
      <c r="E59" s="59">
        <v>44570.9</v>
      </c>
      <c r="F59" s="59">
        <v>44570.9</v>
      </c>
      <c r="G59" s="62">
        <v>44570.9</v>
      </c>
      <c r="H59" s="59">
        <f t="shared" si="0"/>
        <v>100</v>
      </c>
      <c r="I59" s="61">
        <f t="shared" si="1"/>
        <v>0</v>
      </c>
      <c r="J59" s="59">
        <f t="shared" si="2"/>
        <v>0</v>
      </c>
      <c r="K59" s="59">
        <v>41205.5</v>
      </c>
      <c r="L59" s="59">
        <f t="shared" si="3"/>
        <v>3365.4000000000015</v>
      </c>
    </row>
    <row r="60" spans="1:13" ht="55.5" customHeight="1" thickBot="1">
      <c r="A60" s="38" t="s">
        <v>111</v>
      </c>
      <c r="B60" s="39" t="s">
        <v>112</v>
      </c>
      <c r="C60" s="40" t="s">
        <v>113</v>
      </c>
      <c r="D60" s="41">
        <f>SUM(D61:D61)</f>
        <v>111798.2</v>
      </c>
      <c r="E60" s="41">
        <f>SUM(E61:E61)</f>
        <v>100618.5</v>
      </c>
      <c r="F60" s="41">
        <f>SUM(F61:F61)</f>
        <v>100618.5</v>
      </c>
      <c r="G60" s="41">
        <f>SUM(G61:G61)</f>
        <v>100618.5</v>
      </c>
      <c r="H60" s="41">
        <f t="shared" si="0"/>
        <v>100</v>
      </c>
      <c r="I60" s="47">
        <f t="shared" si="1"/>
        <v>0</v>
      </c>
      <c r="J60" s="67">
        <f t="shared" si="2"/>
        <v>0</v>
      </c>
      <c r="K60" s="41">
        <f>K61+612.8+22552.7+1595.9</f>
        <v>131300.5</v>
      </c>
      <c r="L60" s="41">
        <f t="shared" si="3"/>
        <v>-30682</v>
      </c>
    </row>
    <row r="61" spans="1:13" ht="55.5" customHeight="1" thickBot="1">
      <c r="A61" s="56">
        <v>41033900</v>
      </c>
      <c r="B61" s="57"/>
      <c r="C61" s="58" t="s">
        <v>114</v>
      </c>
      <c r="D61" s="59">
        <v>111798.2</v>
      </c>
      <c r="E61" s="59">
        <v>100618.5</v>
      </c>
      <c r="F61" s="59">
        <v>100618.5</v>
      </c>
      <c r="G61" s="60">
        <v>100618.5</v>
      </c>
      <c r="H61" s="59">
        <f t="shared" si="0"/>
        <v>100</v>
      </c>
      <c r="I61" s="61">
        <f t="shared" si="1"/>
        <v>0</v>
      </c>
      <c r="J61" s="82">
        <f t="shared" si="2"/>
        <v>0</v>
      </c>
      <c r="K61" s="59">
        <v>106539.1</v>
      </c>
      <c r="L61" s="59">
        <f t="shared" si="3"/>
        <v>-5920.6000000000058</v>
      </c>
    </row>
    <row r="62" spans="1:13" ht="55.5" customHeight="1" thickBot="1">
      <c r="A62" s="38" t="s">
        <v>115</v>
      </c>
      <c r="B62" s="39" t="s">
        <v>116</v>
      </c>
      <c r="C62" s="40" t="s">
        <v>117</v>
      </c>
      <c r="D62" s="41">
        <f>SUM(D63:D64)</f>
        <v>0</v>
      </c>
      <c r="E62" s="41">
        <f>SUM(E63:E64)</f>
        <v>155.20000000000002</v>
      </c>
      <c r="F62" s="41">
        <f>SUM(F63:F64)</f>
        <v>145.4</v>
      </c>
      <c r="G62" s="41">
        <f>SUM(G63:G64)</f>
        <v>155.19999999999999</v>
      </c>
      <c r="H62" s="41">
        <f t="shared" si="0"/>
        <v>99.999999999999972</v>
      </c>
      <c r="I62" s="47">
        <f t="shared" si="1"/>
        <v>0</v>
      </c>
      <c r="J62" s="41">
        <f t="shared" si="2"/>
        <v>0</v>
      </c>
      <c r="K62" s="41">
        <f>SUM(K63:K64)+1431.3</f>
        <v>4217.1000000000004</v>
      </c>
      <c r="L62" s="41">
        <f t="shared" si="3"/>
        <v>-4061.9000000000005</v>
      </c>
    </row>
    <row r="63" spans="1:13" ht="124.5" hidden="1" customHeight="1">
      <c r="A63" s="56">
        <v>41040200</v>
      </c>
      <c r="B63" s="57"/>
      <c r="C63" s="58" t="s">
        <v>118</v>
      </c>
      <c r="D63" s="59"/>
      <c r="E63" s="59"/>
      <c r="F63" s="59"/>
      <c r="G63" s="59"/>
      <c r="H63" s="59" t="e">
        <f t="shared" si="0"/>
        <v>#DIV/0!</v>
      </c>
      <c r="I63" s="61">
        <f t="shared" si="1"/>
        <v>0</v>
      </c>
      <c r="J63" s="59">
        <f t="shared" si="2"/>
        <v>0</v>
      </c>
      <c r="K63" s="59">
        <v>2785.8</v>
      </c>
      <c r="L63" s="59">
        <f>G63-K63</f>
        <v>-2785.8</v>
      </c>
    </row>
    <row r="64" spans="1:13" ht="55.5" customHeight="1" thickBot="1">
      <c r="A64" s="56">
        <v>41040400</v>
      </c>
      <c r="B64" s="57"/>
      <c r="C64" s="58" t="s">
        <v>119</v>
      </c>
      <c r="D64" s="118"/>
      <c r="E64" s="119">
        <f>145.4+9.8</f>
        <v>155.20000000000002</v>
      </c>
      <c r="F64" s="118">
        <v>145.4</v>
      </c>
      <c r="G64" s="120">
        <v>155.19999999999999</v>
      </c>
      <c r="H64" s="118">
        <f t="shared" si="0"/>
        <v>99.999999999999972</v>
      </c>
      <c r="I64" s="121">
        <f t="shared" si="1"/>
        <v>0</v>
      </c>
      <c r="J64" s="118">
        <f t="shared" si="2"/>
        <v>0</v>
      </c>
      <c r="K64" s="122"/>
      <c r="L64" s="59">
        <f>G64-K64</f>
        <v>155.19999999999999</v>
      </c>
    </row>
    <row r="65" spans="1:12" ht="72" customHeight="1" thickBot="1">
      <c r="A65" s="38" t="s">
        <v>120</v>
      </c>
      <c r="B65" s="39" t="s">
        <v>121</v>
      </c>
      <c r="C65" s="40" t="s">
        <v>122</v>
      </c>
      <c r="D65" s="41">
        <f>SUM(D66:D71)</f>
        <v>1833.1</v>
      </c>
      <c r="E65" s="41">
        <f>SUM(E66:E71)</f>
        <v>6425.7999999999993</v>
      </c>
      <c r="F65" s="41">
        <f>SUM(F66:F71)</f>
        <v>6097.2000000000007</v>
      </c>
      <c r="G65" s="41">
        <f>SUM(G66:G71)</f>
        <v>6386.7</v>
      </c>
      <c r="H65" s="41">
        <f t="shared" si="0"/>
        <v>99.391515453328779</v>
      </c>
      <c r="I65" s="47">
        <f t="shared" si="1"/>
        <v>-39.099999999998545</v>
      </c>
      <c r="J65" s="41">
        <f t="shared" si="2"/>
        <v>-39.099999999999454</v>
      </c>
      <c r="K65" s="41">
        <f>SUM(K66:K71)+765</f>
        <v>5578.6</v>
      </c>
      <c r="L65" s="41">
        <f t="shared" si="3"/>
        <v>808.09999999999945</v>
      </c>
    </row>
    <row r="66" spans="1:12" ht="91.15" customHeight="1">
      <c r="A66" s="78">
        <v>41051000</v>
      </c>
      <c r="B66" s="79"/>
      <c r="C66" s="80" t="s">
        <v>123</v>
      </c>
      <c r="D66" s="53">
        <v>1128.5999999999999</v>
      </c>
      <c r="E66" s="53">
        <v>1216.2</v>
      </c>
      <c r="F66" s="53">
        <v>1216.2</v>
      </c>
      <c r="G66" s="87">
        <v>1182.0999999999999</v>
      </c>
      <c r="H66" s="53">
        <f t="shared" si="0"/>
        <v>97.196184838020045</v>
      </c>
      <c r="I66" s="55">
        <f t="shared" si="1"/>
        <v>-34.100000000000136</v>
      </c>
      <c r="J66" s="53">
        <f t="shared" si="2"/>
        <v>-34.100000000000136</v>
      </c>
      <c r="K66" s="53">
        <v>791.8</v>
      </c>
      <c r="L66" s="53">
        <f t="shared" si="3"/>
        <v>390.29999999999995</v>
      </c>
    </row>
    <row r="67" spans="1:12" ht="72" customHeight="1">
      <c r="A67" s="56">
        <v>41051200</v>
      </c>
      <c r="B67" s="57"/>
      <c r="C67" s="58" t="s">
        <v>124</v>
      </c>
      <c r="D67" s="59">
        <v>441.9</v>
      </c>
      <c r="E67" s="59">
        <v>397.7</v>
      </c>
      <c r="F67" s="59">
        <v>397.7</v>
      </c>
      <c r="G67" s="59">
        <v>397.7</v>
      </c>
      <c r="H67" s="59">
        <f t="shared" si="0"/>
        <v>100</v>
      </c>
      <c r="I67" s="61">
        <f t="shared" si="1"/>
        <v>0</v>
      </c>
      <c r="J67" s="59">
        <f t="shared" si="2"/>
        <v>0</v>
      </c>
      <c r="K67" s="59">
        <v>408</v>
      </c>
      <c r="L67" s="59">
        <f t="shared" si="3"/>
        <v>-10.300000000000011</v>
      </c>
    </row>
    <row r="68" spans="1:12" ht="87" hidden="1" customHeight="1">
      <c r="A68" s="56">
        <v>41051400</v>
      </c>
      <c r="B68" s="57"/>
      <c r="C68" s="58" t="s">
        <v>125</v>
      </c>
      <c r="D68" s="59"/>
      <c r="E68" s="59"/>
      <c r="F68" s="59"/>
      <c r="G68" s="60"/>
      <c r="H68" s="59" t="e">
        <f t="shared" si="0"/>
        <v>#DIV/0!</v>
      </c>
      <c r="I68" s="61">
        <f t="shared" si="1"/>
        <v>0</v>
      </c>
      <c r="J68" s="59">
        <f t="shared" si="2"/>
        <v>0</v>
      </c>
      <c r="K68" s="59">
        <v>1642.8</v>
      </c>
      <c r="L68" s="59">
        <f t="shared" si="3"/>
        <v>-1642.8</v>
      </c>
    </row>
    <row r="69" spans="1:12" ht="55.5" customHeight="1">
      <c r="A69" s="56">
        <v>41053900</v>
      </c>
      <c r="B69" s="57"/>
      <c r="C69" s="58" t="s">
        <v>126</v>
      </c>
      <c r="D69" s="59">
        <v>262.60000000000002</v>
      </c>
      <c r="E69" s="59">
        <v>4811.8999999999996</v>
      </c>
      <c r="F69" s="59">
        <v>4483.3</v>
      </c>
      <c r="G69" s="62">
        <v>4806.8999999999996</v>
      </c>
      <c r="H69" s="59">
        <f t="shared" si="0"/>
        <v>99.896090941208243</v>
      </c>
      <c r="I69" s="61">
        <f t="shared" si="1"/>
        <v>-5</v>
      </c>
      <c r="J69" s="59">
        <f t="shared" si="2"/>
        <v>-5</v>
      </c>
      <c r="K69" s="59">
        <v>305.60000000000002</v>
      </c>
      <c r="L69" s="59">
        <f t="shared" si="3"/>
        <v>4501.2999999999993</v>
      </c>
    </row>
    <row r="70" spans="1:12" ht="130.5" hidden="1" customHeight="1">
      <c r="A70" s="78">
        <v>41054200</v>
      </c>
      <c r="B70" s="79"/>
      <c r="C70" s="80" t="s">
        <v>127</v>
      </c>
      <c r="D70" s="71"/>
      <c r="E70" s="71"/>
      <c r="F70" s="71"/>
      <c r="G70" s="72"/>
      <c r="H70" s="71" t="e">
        <f t="shared" si="0"/>
        <v>#DIV/0!</v>
      </c>
      <c r="I70" s="73">
        <f t="shared" si="1"/>
        <v>0</v>
      </c>
      <c r="J70" s="71">
        <f t="shared" si="2"/>
        <v>0</v>
      </c>
      <c r="K70" s="59">
        <v>570.9</v>
      </c>
      <c r="L70" s="71">
        <f t="shared" si="3"/>
        <v>-570.9</v>
      </c>
    </row>
    <row r="71" spans="1:12" ht="78" hidden="1" customHeight="1">
      <c r="A71" s="56">
        <v>41055000</v>
      </c>
      <c r="B71" s="123"/>
      <c r="C71" s="58" t="s">
        <v>128</v>
      </c>
      <c r="D71" s="59"/>
      <c r="E71" s="59"/>
      <c r="F71" s="59"/>
      <c r="G71" s="59"/>
      <c r="H71" s="59" t="e">
        <f t="shared" si="0"/>
        <v>#DIV/0!</v>
      </c>
      <c r="I71" s="59">
        <f t="shared" si="1"/>
        <v>0</v>
      </c>
      <c r="J71" s="59">
        <f t="shared" si="2"/>
        <v>0</v>
      </c>
      <c r="K71" s="99">
        <v>1094.5</v>
      </c>
      <c r="L71" s="59">
        <f t="shared" si="3"/>
        <v>-1094.5</v>
      </c>
    </row>
    <row r="72" spans="1:12" ht="55.5" customHeight="1" thickBot="1">
      <c r="A72" s="124"/>
      <c r="B72" s="125"/>
      <c r="C72" s="126" t="s">
        <v>129</v>
      </c>
      <c r="D72" s="127">
        <f>D56+D57</f>
        <v>423202.2</v>
      </c>
      <c r="E72" s="127">
        <f>E56+E57</f>
        <v>427932.4</v>
      </c>
      <c r="F72" s="127">
        <f>F56+F57</f>
        <v>427594</v>
      </c>
      <c r="G72" s="128">
        <f>G56+G57</f>
        <v>441131.70000000007</v>
      </c>
      <c r="H72" s="127">
        <f t="shared" si="0"/>
        <v>103.08443576602286</v>
      </c>
      <c r="I72" s="129">
        <f t="shared" si="1"/>
        <v>13199.300000000105</v>
      </c>
      <c r="J72" s="127">
        <f t="shared" si="2"/>
        <v>13199.300000000047</v>
      </c>
      <c r="K72" s="127">
        <f>K56+K57</f>
        <v>426118.00000000012</v>
      </c>
      <c r="L72" s="127">
        <f t="shared" si="3"/>
        <v>15013.699999999953</v>
      </c>
    </row>
    <row r="73" spans="1:12" ht="55.5" customHeight="1">
      <c r="A73" s="56" t="s">
        <v>130</v>
      </c>
      <c r="B73" s="57"/>
      <c r="C73" s="58" t="s">
        <v>131</v>
      </c>
      <c r="D73" s="59">
        <v>116</v>
      </c>
      <c r="E73" s="59">
        <v>116</v>
      </c>
      <c r="F73" s="59">
        <v>116</v>
      </c>
      <c r="G73" s="60">
        <v>158.4</v>
      </c>
      <c r="H73" s="59" t="str">
        <f t="shared" ref="H73:H90" si="4">IF((G73/E73)*100&gt;125,"зв.100",G73/E73%)</f>
        <v>зв.100</v>
      </c>
      <c r="I73" s="61">
        <f t="shared" ref="I73:I90" si="5">G73-E73/365*365</f>
        <v>42.399999999999991</v>
      </c>
      <c r="J73" s="59">
        <f t="shared" ref="J73:J90" si="6">G73-E73</f>
        <v>42.400000000000006</v>
      </c>
      <c r="K73" s="59">
        <v>132.6</v>
      </c>
      <c r="L73" s="59">
        <f t="shared" si="3"/>
        <v>25.800000000000011</v>
      </c>
    </row>
    <row r="74" spans="1:12" ht="85.15" customHeight="1">
      <c r="A74" s="56" t="s">
        <v>132</v>
      </c>
      <c r="B74" s="57"/>
      <c r="C74" s="58" t="s">
        <v>133</v>
      </c>
      <c r="D74" s="59">
        <v>44</v>
      </c>
      <c r="E74" s="59">
        <v>44</v>
      </c>
      <c r="F74" s="59">
        <v>44</v>
      </c>
      <c r="G74" s="60"/>
      <c r="H74" s="59">
        <f t="shared" si="4"/>
        <v>0</v>
      </c>
      <c r="I74" s="61">
        <f t="shared" si="5"/>
        <v>-44</v>
      </c>
      <c r="J74" s="59">
        <f t="shared" si="6"/>
        <v>-44</v>
      </c>
      <c r="K74" s="59">
        <v>170.6</v>
      </c>
      <c r="L74" s="59">
        <f t="shared" si="3"/>
        <v>-170.6</v>
      </c>
    </row>
    <row r="75" spans="1:12" ht="76.900000000000006" customHeight="1">
      <c r="A75" s="56">
        <v>24110900</v>
      </c>
      <c r="B75" s="57"/>
      <c r="C75" s="58" t="s">
        <v>134</v>
      </c>
      <c r="D75" s="59"/>
      <c r="E75" s="59"/>
      <c r="F75" s="59"/>
      <c r="G75" s="60">
        <v>0.5</v>
      </c>
      <c r="H75" s="130" t="e">
        <f t="shared" si="4"/>
        <v>#DIV/0!</v>
      </c>
      <c r="I75" s="61">
        <f t="shared" si="5"/>
        <v>0.5</v>
      </c>
      <c r="J75" s="59">
        <f t="shared" si="6"/>
        <v>0.5</v>
      </c>
      <c r="K75" s="59">
        <v>0.6</v>
      </c>
      <c r="L75" s="82">
        <f>G75-K75</f>
        <v>-9.9999999999999978E-2</v>
      </c>
    </row>
    <row r="76" spans="1:12" ht="55.5" customHeight="1" thickBot="1">
      <c r="A76" s="131">
        <v>25000000</v>
      </c>
      <c r="B76" s="132"/>
      <c r="C76" s="133" t="s">
        <v>135</v>
      </c>
      <c r="D76" s="134">
        <v>11716.1</v>
      </c>
      <c r="E76" s="135">
        <v>23306.1</v>
      </c>
      <c r="F76" s="135">
        <v>19146.5</v>
      </c>
      <c r="G76" s="136">
        <v>24556</v>
      </c>
      <c r="H76" s="134">
        <f t="shared" si="4"/>
        <v>105.36297364209371</v>
      </c>
      <c r="I76" s="137">
        <f t="shared" si="5"/>
        <v>1249.9000000000015</v>
      </c>
      <c r="J76" s="134">
        <f t="shared" si="6"/>
        <v>1249.9000000000015</v>
      </c>
      <c r="K76" s="134">
        <v>23566</v>
      </c>
      <c r="L76" s="134">
        <f t="shared" si="3"/>
        <v>990</v>
      </c>
    </row>
    <row r="77" spans="1:12" s="143" customFormat="1" ht="55.5" customHeight="1" thickBot="1">
      <c r="A77" s="138"/>
      <c r="B77" s="139"/>
      <c r="C77" s="140" t="s">
        <v>136</v>
      </c>
      <c r="D77" s="141">
        <f>SUM(D78:D79)</f>
        <v>7000</v>
      </c>
      <c r="E77" s="141">
        <f>SUM(E78:E79)</f>
        <v>7000</v>
      </c>
      <c r="F77" s="141">
        <f>SUM(F78:F79)</f>
        <v>7000</v>
      </c>
      <c r="G77" s="141">
        <f>SUM(G78:G79)</f>
        <v>6313.5</v>
      </c>
      <c r="H77" s="141">
        <f t="shared" si="4"/>
        <v>90.192857142857136</v>
      </c>
      <c r="I77" s="142">
        <f t="shared" si="5"/>
        <v>-686.49999999999909</v>
      </c>
      <c r="J77" s="141">
        <f t="shared" si="6"/>
        <v>-686.5</v>
      </c>
      <c r="K77" s="141">
        <f>SUM(K78:K79)+48.1</f>
        <v>10085.300000000001</v>
      </c>
      <c r="L77" s="141">
        <f t="shared" ref="L77:L87" si="7">G77-K77</f>
        <v>-3771.8000000000011</v>
      </c>
    </row>
    <row r="78" spans="1:12" s="151" customFormat="1" ht="36.6" customHeight="1">
      <c r="A78" s="144" t="s">
        <v>137</v>
      </c>
      <c r="B78" s="145"/>
      <c r="C78" s="146" t="s">
        <v>138</v>
      </c>
      <c r="D78" s="147">
        <v>2000</v>
      </c>
      <c r="E78" s="147">
        <v>2000</v>
      </c>
      <c r="F78" s="147">
        <v>2000</v>
      </c>
      <c r="G78" s="148">
        <v>1538.3</v>
      </c>
      <c r="H78" s="147">
        <f t="shared" si="4"/>
        <v>76.914999999999992</v>
      </c>
      <c r="I78" s="149">
        <f t="shared" si="5"/>
        <v>-461.70000000000005</v>
      </c>
      <c r="J78" s="147">
        <f t="shared" si="6"/>
        <v>-461.70000000000005</v>
      </c>
      <c r="K78" s="150">
        <v>5163.7</v>
      </c>
      <c r="L78" s="150">
        <f t="shared" si="7"/>
        <v>-3625.3999999999996</v>
      </c>
    </row>
    <row r="79" spans="1:12" s="151" customFormat="1" ht="36.6" customHeight="1">
      <c r="A79" s="152" t="s">
        <v>139</v>
      </c>
      <c r="B79" s="153"/>
      <c r="C79" s="154" t="s">
        <v>140</v>
      </c>
      <c r="D79" s="150">
        <f>D80+D81</f>
        <v>5000</v>
      </c>
      <c r="E79" s="150">
        <f>E80+E81</f>
        <v>5000</v>
      </c>
      <c r="F79" s="150">
        <f>F80+F81</f>
        <v>5000</v>
      </c>
      <c r="G79" s="150">
        <f>G80+G81</f>
        <v>4775.2</v>
      </c>
      <c r="H79" s="150">
        <f t="shared" si="4"/>
        <v>95.503999999999991</v>
      </c>
      <c r="I79" s="155">
        <f t="shared" si="5"/>
        <v>-224.80000000000018</v>
      </c>
      <c r="J79" s="150">
        <f t="shared" si="6"/>
        <v>-224.80000000000018</v>
      </c>
      <c r="K79" s="150">
        <f>K80+K81</f>
        <v>4873.5</v>
      </c>
      <c r="L79" s="150">
        <f>G79-K79</f>
        <v>-98.300000000000182</v>
      </c>
    </row>
    <row r="80" spans="1:12" ht="73.150000000000006" customHeight="1">
      <c r="A80" s="156">
        <v>33010100</v>
      </c>
      <c r="B80" s="157"/>
      <c r="C80" s="158" t="s">
        <v>141</v>
      </c>
      <c r="D80" s="159">
        <v>5000</v>
      </c>
      <c r="E80" s="159">
        <v>4500</v>
      </c>
      <c r="F80" s="159">
        <v>4500</v>
      </c>
      <c r="G80" s="159">
        <v>4216.3</v>
      </c>
      <c r="H80" s="159">
        <f t="shared" si="4"/>
        <v>93.695555555555558</v>
      </c>
      <c r="I80" s="160">
        <f t="shared" si="5"/>
        <v>-283.69999999999982</v>
      </c>
      <c r="J80" s="159">
        <f t="shared" si="6"/>
        <v>-283.69999999999982</v>
      </c>
      <c r="K80" s="59">
        <v>3566.7</v>
      </c>
      <c r="L80" s="59">
        <f>G80-K80</f>
        <v>649.60000000000036</v>
      </c>
    </row>
    <row r="81" spans="1:12" ht="65.45" customHeight="1" thickBot="1">
      <c r="A81" s="161">
        <v>33010400</v>
      </c>
      <c r="B81" s="162"/>
      <c r="C81" s="163" t="s">
        <v>142</v>
      </c>
      <c r="D81" s="164"/>
      <c r="E81" s="164">
        <v>500</v>
      </c>
      <c r="F81" s="164">
        <v>500</v>
      </c>
      <c r="G81" s="164">
        <v>558.9</v>
      </c>
      <c r="H81" s="165">
        <f t="shared" si="4"/>
        <v>111.78</v>
      </c>
      <c r="I81" s="160">
        <f t="shared" si="5"/>
        <v>58.899999999999977</v>
      </c>
      <c r="J81" s="159">
        <f t="shared" si="6"/>
        <v>58.899999999999977</v>
      </c>
      <c r="K81" s="59">
        <v>1306.8</v>
      </c>
      <c r="L81" s="59">
        <f>G81-K81</f>
        <v>-747.9</v>
      </c>
    </row>
    <row r="82" spans="1:12" ht="33.6" customHeight="1" thickBot="1">
      <c r="A82" s="38" t="s">
        <v>143</v>
      </c>
      <c r="B82" s="39"/>
      <c r="C82" s="40" t="s">
        <v>144</v>
      </c>
      <c r="D82" s="41">
        <f>D84+D85</f>
        <v>0</v>
      </c>
      <c r="E82" s="41">
        <f>SUM(E83:E85)</f>
        <v>14081.2</v>
      </c>
      <c r="F82" s="41">
        <f>SUM(F83:F85)</f>
        <v>14081.2</v>
      </c>
      <c r="G82" s="41">
        <f>SUM(G83:G85)</f>
        <v>3466</v>
      </c>
      <c r="H82" s="67">
        <f t="shared" si="4"/>
        <v>24.614379456296337</v>
      </c>
      <c r="I82" s="166">
        <f t="shared" si="5"/>
        <v>-10615.2</v>
      </c>
      <c r="J82" s="41">
        <f t="shared" si="6"/>
        <v>-10615.2</v>
      </c>
      <c r="K82" s="41">
        <f>SUM(K83:K85)+9497.2</f>
        <v>18001.099999999999</v>
      </c>
      <c r="L82" s="41">
        <f t="shared" si="7"/>
        <v>-14535.099999999999</v>
      </c>
    </row>
    <row r="83" spans="1:12" ht="53.45" customHeight="1">
      <c r="A83" s="56">
        <v>42020000</v>
      </c>
      <c r="B83" s="57"/>
      <c r="C83" s="58" t="s">
        <v>145</v>
      </c>
      <c r="D83" s="59"/>
      <c r="E83" s="59">
        <v>4000</v>
      </c>
      <c r="F83" s="59">
        <v>4000</v>
      </c>
      <c r="G83" s="60">
        <v>3466</v>
      </c>
      <c r="H83" s="82">
        <f t="shared" si="4"/>
        <v>86.65</v>
      </c>
      <c r="I83" s="167">
        <f t="shared" si="5"/>
        <v>-534</v>
      </c>
      <c r="J83" s="59">
        <f t="shared" si="6"/>
        <v>-534</v>
      </c>
      <c r="K83" s="118"/>
      <c r="L83" s="118">
        <f>G83-K83</f>
        <v>3466</v>
      </c>
    </row>
    <row r="84" spans="1:12" ht="53.45" customHeight="1" thickBot="1">
      <c r="A84" s="56" t="s">
        <v>146</v>
      </c>
      <c r="B84" s="57"/>
      <c r="C84" s="58" t="s">
        <v>147</v>
      </c>
      <c r="D84" s="59"/>
      <c r="E84" s="59">
        <v>10081.200000000001</v>
      </c>
      <c r="F84" s="59">
        <v>10081.200000000001</v>
      </c>
      <c r="G84" s="60"/>
      <c r="H84" s="168">
        <f t="shared" si="4"/>
        <v>0</v>
      </c>
      <c r="I84" s="169">
        <f t="shared" si="5"/>
        <v>-10081.200000000001</v>
      </c>
      <c r="J84" s="59">
        <f t="shared" si="6"/>
        <v>-10081.200000000001</v>
      </c>
      <c r="K84" s="59">
        <v>8344</v>
      </c>
      <c r="L84" s="59">
        <f t="shared" si="7"/>
        <v>-8344</v>
      </c>
    </row>
    <row r="85" spans="1:12" ht="53.45" hidden="1" customHeight="1">
      <c r="A85" s="78">
        <v>41055000</v>
      </c>
      <c r="B85" s="79"/>
      <c r="C85" s="58" t="s">
        <v>148</v>
      </c>
      <c r="D85" s="118"/>
      <c r="E85" s="118"/>
      <c r="F85" s="118"/>
      <c r="G85" s="120"/>
      <c r="H85" s="168" t="e">
        <f t="shared" si="4"/>
        <v>#DIV/0!</v>
      </c>
      <c r="I85" s="170">
        <f t="shared" si="5"/>
        <v>0</v>
      </c>
      <c r="J85" s="118">
        <f t="shared" si="6"/>
        <v>0</v>
      </c>
      <c r="K85" s="118">
        <v>159.9</v>
      </c>
      <c r="L85" s="59">
        <f t="shared" si="7"/>
        <v>-159.9</v>
      </c>
    </row>
    <row r="86" spans="1:12" ht="53.45" customHeight="1" thickBot="1">
      <c r="A86" s="171"/>
      <c r="B86" s="172"/>
      <c r="C86" s="173" t="s">
        <v>149</v>
      </c>
      <c r="D86" s="174">
        <f>SUM(D77:D77)+D73+D74+D76+D82+D75</f>
        <v>18876.099999999999</v>
      </c>
      <c r="E86" s="174">
        <f>SUM(E77:E77)+E73+E74+E76+E82+E75</f>
        <v>44547.3</v>
      </c>
      <c r="F86" s="174">
        <f>SUM(F77:F77)+F73+F74+F76+F82+F75</f>
        <v>40387.699999999997</v>
      </c>
      <c r="G86" s="174">
        <f>SUM(G77:G77)+G73+G74+G76+G82+G75</f>
        <v>34494.400000000001</v>
      </c>
      <c r="H86" s="174">
        <f t="shared" si="4"/>
        <v>77.4332002163992</v>
      </c>
      <c r="I86" s="175">
        <f t="shared" si="5"/>
        <v>-10052.900000000001</v>
      </c>
      <c r="J86" s="174">
        <f t="shared" si="6"/>
        <v>-10052.900000000001</v>
      </c>
      <c r="K86" s="174">
        <f>SUM(K77:K77)+K73+K74+K76+K75+K82</f>
        <v>51956.2</v>
      </c>
      <c r="L86" s="174">
        <f t="shared" si="7"/>
        <v>-17461.799999999996</v>
      </c>
    </row>
    <row r="87" spans="1:12" ht="35.25" thickBot="1">
      <c r="A87" s="109"/>
      <c r="B87" s="176"/>
      <c r="C87" s="177" t="s">
        <v>150</v>
      </c>
      <c r="D87" s="178">
        <f>D72+D86</f>
        <v>442078.3</v>
      </c>
      <c r="E87" s="178">
        <f>E72+E86</f>
        <v>472479.7</v>
      </c>
      <c r="F87" s="178">
        <f>F72+F86</f>
        <v>467981.7</v>
      </c>
      <c r="G87" s="179">
        <f>G72+G86</f>
        <v>475626.10000000009</v>
      </c>
      <c r="H87" s="180">
        <f t="shared" si="4"/>
        <v>100.66593337237559</v>
      </c>
      <c r="I87" s="181">
        <f t="shared" si="5"/>
        <v>3146.4000000000815</v>
      </c>
      <c r="J87" s="182">
        <f t="shared" si="6"/>
        <v>3146.4000000000815</v>
      </c>
      <c r="K87" s="178">
        <f>K72+K86</f>
        <v>478074.20000000013</v>
      </c>
      <c r="L87" s="183">
        <f t="shared" si="7"/>
        <v>-2448.1000000000349</v>
      </c>
    </row>
  </sheetData>
  <mergeCells count="16">
    <mergeCell ref="I5:I8"/>
    <mergeCell ref="J5:J8"/>
    <mergeCell ref="K5:K8"/>
    <mergeCell ref="L5:L8"/>
    <mergeCell ref="K23:K24"/>
    <mergeCell ref="L23:L24"/>
    <mergeCell ref="A1:L1"/>
    <mergeCell ref="A2:L2"/>
    <mergeCell ref="A3:L3"/>
    <mergeCell ref="B5:B8"/>
    <mergeCell ref="C5:C8"/>
    <mergeCell ref="D5:D8"/>
    <mergeCell ref="E5:E8"/>
    <mergeCell ref="F5:F8"/>
    <mergeCell ref="G5:G8"/>
    <mergeCell ref="H5:H8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2023-01-17T10:04:29Z</dcterms:modified>
</cp:coreProperties>
</file>